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__RECENT MAJOR FILINGS\2018 Depreciation Study\Washington\workpapers\"/>
    </mc:Choice>
  </mc:AlternateContent>
  <bookViews>
    <workbookView xWindow="0" yWindow="0" windowWidth="28800" windowHeight="12435" tabRatio="951" firstSheet="1" activeTab="13"/>
  </bookViews>
  <sheets>
    <sheet name="WA" sheetId="18" r:id="rId1"/>
    <sheet name="CA, WA" sheetId="14" r:id="rId2"/>
    <sheet name="OR" sheetId="15" r:id="rId3"/>
    <sheet name="WY, UT, ID" sheetId="1" r:id="rId4"/>
    <sheet name="CA Gen Plant Split" sheetId="7" r:id="rId5"/>
    <sheet name="ID Gen Plant Split" sheetId="8" r:id="rId6"/>
    <sheet name="OR Gen Plant Split" sheetId="9" r:id="rId7"/>
    <sheet name="UT Gen Plant Split" sheetId="10" r:id="rId8"/>
    <sheet name="WA Gen Plant Split" sheetId="11" r:id="rId9"/>
    <sheet name="WY Gen Plant Split" sheetId="12" r:id="rId10"/>
    <sheet name="Other Sts Gen Plant Split" sheetId="13" r:id="rId11"/>
    <sheet name="Trans. plant split" sheetId="19" r:id="rId12"/>
    <sheet name="Vlookup summary" sheetId="16" r:id="rId13"/>
    <sheet name="EPIS (General Plant)" sheetId="17" r:id="rId14"/>
  </sheets>
  <definedNames>
    <definedName name="_xlnm._FilterDatabase" localSheetId="1" hidden="1">'CA, WA'!$B$1:$B$972</definedName>
    <definedName name="_xlnm._FilterDatabase" localSheetId="13" hidden="1">'EPIS (General Plant)'!$A$3:$D$233</definedName>
    <definedName name="_xlnm._FilterDatabase" localSheetId="11" hidden="1">'Trans. plant split'!$A$19:$B$51</definedName>
    <definedName name="_xlnm._FilterDatabase" localSheetId="12" hidden="1">'Vlookup summary'!$A$2:$K$108</definedName>
    <definedName name="_xlnm._FilterDatabase" localSheetId="0" hidden="1">WA!$D$1:$D$168</definedName>
    <definedName name="_xlnm.Print_Area" localSheetId="1">'CA, WA'!$A$13:$AA$973</definedName>
    <definedName name="_xlnm.Print_Area" localSheetId="2">OR!$A$13:$AA$972</definedName>
    <definedName name="_xlnm.Print_Area" localSheetId="0">WA!$A$1:$N$166</definedName>
    <definedName name="_xlnm.Print_Titles" localSheetId="1">'CA, WA'!$1:$12</definedName>
    <definedName name="_xlnm.Print_Titles" localSheetId="2">OR!$1:$12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24" i="1" l="1"/>
  <c r="V224" i="1"/>
  <c r="L224" i="1"/>
  <c r="D224" i="1"/>
  <c r="O11" i="16"/>
  <c r="O10" i="16"/>
  <c r="O9" i="16"/>
  <c r="O8" i="16"/>
  <c r="O7" i="16"/>
  <c r="O6" i="16"/>
  <c r="O5" i="16"/>
  <c r="O4" i="16"/>
  <c r="N11" i="16"/>
  <c r="N10" i="16"/>
  <c r="N9" i="16"/>
  <c r="N8" i="16"/>
  <c r="N7" i="16"/>
  <c r="N6" i="16"/>
  <c r="N5" i="16"/>
  <c r="N4" i="16"/>
  <c r="K7" i="18" l="1"/>
  <c r="Z607" i="14" l="1"/>
  <c r="I14" i="18" l="1"/>
  <c r="I13" i="18"/>
  <c r="E14" i="18"/>
  <c r="E13" i="18"/>
  <c r="I9" i="18"/>
  <c r="E9" i="18"/>
  <c r="I8" i="18"/>
  <c r="E8" i="18"/>
  <c r="I7" i="18"/>
  <c r="E7" i="18"/>
  <c r="I16" i="18" l="1"/>
  <c r="I15" i="18"/>
  <c r="E16" i="18"/>
  <c r="E15" i="18"/>
  <c r="I19" i="12" l="1"/>
  <c r="I16" i="9"/>
  <c r="D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52" i="19" l="1"/>
  <c r="B15" i="19" l="1"/>
  <c r="A15" i="19"/>
  <c r="I14" i="19"/>
  <c r="H14" i="19"/>
  <c r="G14" i="19"/>
  <c r="B14" i="19"/>
  <c r="A14" i="19"/>
  <c r="I13" i="19"/>
  <c r="H13" i="19"/>
  <c r="G13" i="19"/>
  <c r="B13" i="19"/>
  <c r="A13" i="19"/>
  <c r="I12" i="19"/>
  <c r="H12" i="19"/>
  <c r="G12" i="19"/>
  <c r="B12" i="19"/>
  <c r="A12" i="19"/>
  <c r="I11" i="19"/>
  <c r="H11" i="19"/>
  <c r="G11" i="19"/>
  <c r="B11" i="19"/>
  <c r="A11" i="19"/>
  <c r="I10" i="19"/>
  <c r="H10" i="19"/>
  <c r="G10" i="19"/>
  <c r="B10" i="19"/>
  <c r="A10" i="19"/>
  <c r="I9" i="19"/>
  <c r="H9" i="19"/>
  <c r="G9" i="19"/>
  <c r="B9" i="19"/>
  <c r="A9" i="19"/>
  <c r="I8" i="19"/>
  <c r="H8" i="19"/>
  <c r="G8" i="19"/>
  <c r="B8" i="19"/>
  <c r="A8" i="19"/>
  <c r="I7" i="19"/>
  <c r="H7" i="19"/>
  <c r="G7" i="19"/>
  <c r="B7" i="19"/>
  <c r="A7" i="19"/>
  <c r="I6" i="19"/>
  <c r="H6" i="19"/>
  <c r="G6" i="19"/>
  <c r="B6" i="19"/>
  <c r="A6" i="19"/>
  <c r="I5" i="19"/>
  <c r="H5" i="19"/>
  <c r="G5" i="19"/>
  <c r="B5" i="19"/>
  <c r="A5" i="19"/>
  <c r="A4" i="19"/>
  <c r="I50" i="19" l="1"/>
  <c r="I46" i="19"/>
  <c r="I42" i="19"/>
  <c r="I38" i="19"/>
  <c r="I34" i="19"/>
  <c r="I30" i="19"/>
  <c r="I26" i="19"/>
  <c r="I22" i="19"/>
  <c r="H50" i="19"/>
  <c r="H46" i="19"/>
  <c r="H42" i="19"/>
  <c r="H38" i="19"/>
  <c r="H34" i="19"/>
  <c r="H30" i="19"/>
  <c r="H26" i="19"/>
  <c r="H22" i="19"/>
  <c r="I49" i="19"/>
  <c r="I45" i="19"/>
  <c r="I41" i="19"/>
  <c r="I37" i="19"/>
  <c r="I33" i="19"/>
  <c r="I29" i="19"/>
  <c r="I25" i="19"/>
  <c r="I21" i="19"/>
  <c r="H49" i="19"/>
  <c r="H45" i="19"/>
  <c r="H41" i="19"/>
  <c r="H37" i="19"/>
  <c r="H33" i="19"/>
  <c r="H29" i="19"/>
  <c r="H25" i="19"/>
  <c r="H21" i="19"/>
  <c r="I48" i="19"/>
  <c r="I44" i="19"/>
  <c r="I40" i="19"/>
  <c r="I36" i="19"/>
  <c r="I32" i="19"/>
  <c r="I28" i="19"/>
  <c r="I24" i="19"/>
  <c r="I20" i="19"/>
  <c r="H48" i="19"/>
  <c r="H44" i="19"/>
  <c r="H40" i="19"/>
  <c r="H36" i="19"/>
  <c r="H32" i="19"/>
  <c r="H28" i="19"/>
  <c r="H24" i="19"/>
  <c r="H20" i="19"/>
  <c r="I39" i="19"/>
  <c r="I23" i="19"/>
  <c r="H39" i="19"/>
  <c r="H23" i="19"/>
  <c r="I51" i="19"/>
  <c r="I35" i="19"/>
  <c r="H51" i="19"/>
  <c r="H35" i="19"/>
  <c r="I47" i="19"/>
  <c r="I31" i="19"/>
  <c r="H47" i="19"/>
  <c r="H31" i="19"/>
  <c r="I43" i="19"/>
  <c r="I27" i="19"/>
  <c r="H43" i="19"/>
  <c r="H27" i="19"/>
  <c r="J27" i="19" s="1"/>
  <c r="F51" i="19"/>
  <c r="G51" i="19" s="1"/>
  <c r="K51" i="19" s="1"/>
  <c r="F47" i="19"/>
  <c r="G47" i="19" s="1"/>
  <c r="K47" i="19" s="1"/>
  <c r="F43" i="19"/>
  <c r="G43" i="19" s="1"/>
  <c r="F39" i="19"/>
  <c r="G39" i="19" s="1"/>
  <c r="F35" i="19"/>
  <c r="G35" i="19" s="1"/>
  <c r="F31" i="19"/>
  <c r="G31" i="19" s="1"/>
  <c r="K31" i="19" s="1"/>
  <c r="F27" i="19"/>
  <c r="G27" i="19" s="1"/>
  <c r="F23" i="19"/>
  <c r="G23" i="19" s="1"/>
  <c r="O23" i="19" s="1"/>
  <c r="E25" i="18" s="1"/>
  <c r="F50" i="19"/>
  <c r="G50" i="19" s="1"/>
  <c r="J50" i="19" s="1"/>
  <c r="F46" i="19"/>
  <c r="G46" i="19" s="1"/>
  <c r="F42" i="19"/>
  <c r="G42" i="19" s="1"/>
  <c r="J42" i="19" s="1"/>
  <c r="F38" i="19"/>
  <c r="G38" i="19" s="1"/>
  <c r="J38" i="19" s="1"/>
  <c r="F34" i="19"/>
  <c r="G34" i="19" s="1"/>
  <c r="J34" i="19" s="1"/>
  <c r="F30" i="19"/>
  <c r="G30" i="19" s="1"/>
  <c r="F26" i="19"/>
  <c r="G26" i="19" s="1"/>
  <c r="J26" i="19" s="1"/>
  <c r="F22" i="19"/>
  <c r="G22" i="19" s="1"/>
  <c r="F49" i="19"/>
  <c r="G49" i="19" s="1"/>
  <c r="F45" i="19"/>
  <c r="G45" i="19" s="1"/>
  <c r="F41" i="19"/>
  <c r="G41" i="19" s="1"/>
  <c r="F37" i="19"/>
  <c r="G37" i="19" s="1"/>
  <c r="F33" i="19"/>
  <c r="G33" i="19" s="1"/>
  <c r="F29" i="19"/>
  <c r="G29" i="19" s="1"/>
  <c r="F25" i="19"/>
  <c r="G25" i="19" s="1"/>
  <c r="F21" i="19"/>
  <c r="G21" i="19" s="1"/>
  <c r="O21" i="19" s="1"/>
  <c r="E23" i="18" s="1"/>
  <c r="F48" i="19"/>
  <c r="G48" i="19" s="1"/>
  <c r="J48" i="19" s="1"/>
  <c r="F44" i="19"/>
  <c r="G44" i="19" s="1"/>
  <c r="F40" i="19"/>
  <c r="G40" i="19" s="1"/>
  <c r="F36" i="19"/>
  <c r="G36" i="19" s="1"/>
  <c r="F32" i="19"/>
  <c r="G32" i="19" s="1"/>
  <c r="J32" i="19" s="1"/>
  <c r="F28" i="19"/>
  <c r="G28" i="19" s="1"/>
  <c r="F24" i="19"/>
  <c r="G24" i="19" s="1"/>
  <c r="F20" i="19"/>
  <c r="G20" i="19" s="1"/>
  <c r="O20" i="19" s="1"/>
  <c r="E22" i="18" l="1"/>
  <c r="J22" i="19"/>
  <c r="O22" i="19"/>
  <c r="E24" i="18" s="1"/>
  <c r="J31" i="19"/>
  <c r="J35" i="19"/>
  <c r="J47" i="19"/>
  <c r="J51" i="19"/>
  <c r="G52" i="19"/>
  <c r="K20" i="19"/>
  <c r="K36" i="19"/>
  <c r="J36" i="19"/>
  <c r="K21" i="19"/>
  <c r="J21" i="19"/>
  <c r="K37" i="19"/>
  <c r="J37" i="19"/>
  <c r="J23" i="19"/>
  <c r="J20" i="19"/>
  <c r="K22" i="19"/>
  <c r="K38" i="19"/>
  <c r="K24" i="19"/>
  <c r="J24" i="19"/>
  <c r="J40" i="19"/>
  <c r="K40" i="19"/>
  <c r="J25" i="19"/>
  <c r="K25" i="19"/>
  <c r="K41" i="19"/>
  <c r="J41" i="19"/>
  <c r="J43" i="19"/>
  <c r="J39" i="19"/>
  <c r="K26" i="19"/>
  <c r="K42" i="19"/>
  <c r="K28" i="19"/>
  <c r="J28" i="19"/>
  <c r="K44" i="19"/>
  <c r="J44" i="19"/>
  <c r="K29" i="19"/>
  <c r="J29" i="19"/>
  <c r="K45" i="19"/>
  <c r="J45" i="19"/>
  <c r="K30" i="19"/>
  <c r="J30" i="19"/>
  <c r="K46" i="19"/>
  <c r="J46" i="19"/>
  <c r="K27" i="19"/>
  <c r="K23" i="19"/>
  <c r="K33" i="19"/>
  <c r="J33" i="19"/>
  <c r="K49" i="19"/>
  <c r="J49" i="19"/>
  <c r="K35" i="19"/>
  <c r="K43" i="19"/>
  <c r="K39" i="19"/>
  <c r="K32" i="19"/>
  <c r="K48" i="19"/>
  <c r="K34" i="19"/>
  <c r="K50" i="19"/>
  <c r="Q23" i="19" l="1"/>
  <c r="I25" i="18" s="1"/>
  <c r="G25" i="18" s="1"/>
  <c r="P22" i="19"/>
  <c r="H24" i="18" s="1"/>
  <c r="F24" i="18" s="1"/>
  <c r="Q22" i="19"/>
  <c r="Q20" i="19"/>
  <c r="I22" i="18" s="1"/>
  <c r="G22" i="18" s="1"/>
  <c r="O24" i="19"/>
  <c r="Q21" i="19"/>
  <c r="I23" i="18" s="1"/>
  <c r="E26" i="18"/>
  <c r="P20" i="19"/>
  <c r="H22" i="18" s="1"/>
  <c r="J52" i="19"/>
  <c r="P23" i="19"/>
  <c r="H25" i="18" s="1"/>
  <c r="F25" i="18" s="1"/>
  <c r="P21" i="19"/>
  <c r="H23" i="18" s="1"/>
  <c r="F23" i="18" s="1"/>
  <c r="K52" i="19"/>
  <c r="H26" i="18" l="1"/>
  <c r="F26" i="18" s="1"/>
  <c r="F22" i="18"/>
  <c r="J25" i="18"/>
  <c r="K25" i="18" s="1"/>
  <c r="J23" i="18"/>
  <c r="K23" i="18" s="1"/>
  <c r="G23" i="18"/>
  <c r="Q24" i="19"/>
  <c r="I24" i="18"/>
  <c r="P24" i="19"/>
  <c r="J24" i="18" l="1"/>
  <c r="K24" i="18" s="1"/>
  <c r="G24" i="18"/>
  <c r="H157" i="18"/>
  <c r="V965" i="14"/>
  <c r="X965" i="14" s="1"/>
  <c r="D965" i="14"/>
  <c r="L964" i="14"/>
  <c r="Z964" i="14" s="1"/>
  <c r="L963" i="14"/>
  <c r="Z963" i="14" s="1"/>
  <c r="L962" i="14"/>
  <c r="Z962" i="14" s="1"/>
  <c r="L961" i="14"/>
  <c r="Z961" i="14" s="1"/>
  <c r="L960" i="14"/>
  <c r="V957" i="14"/>
  <c r="D957" i="14"/>
  <c r="L956" i="14"/>
  <c r="Z956" i="14" s="1"/>
  <c r="Z955" i="14"/>
  <c r="L955" i="14"/>
  <c r="L954" i="14"/>
  <c r="Z954" i="14" s="1"/>
  <c r="L953" i="14"/>
  <c r="Z953" i="14" s="1"/>
  <c r="L952" i="14"/>
  <c r="Z952" i="14" s="1"/>
  <c r="Z951" i="14"/>
  <c r="L951" i="14"/>
  <c r="L950" i="14"/>
  <c r="Z950" i="14" s="1"/>
  <c r="V947" i="14"/>
  <c r="L947" i="14"/>
  <c r="N947" i="14" s="1"/>
  <c r="D947" i="14"/>
  <c r="Z946" i="14"/>
  <c r="L946" i="14"/>
  <c r="Z945" i="14"/>
  <c r="L945" i="14"/>
  <c r="Z944" i="14"/>
  <c r="L944" i="14"/>
  <c r="Z943" i="14"/>
  <c r="L943" i="14"/>
  <c r="Z942" i="14"/>
  <c r="L942" i="14"/>
  <c r="Z941" i="14"/>
  <c r="L941" i="14"/>
  <c r="Z940" i="14"/>
  <c r="L940" i="14"/>
  <c r="Z939" i="14"/>
  <c r="L939" i="14"/>
  <c r="V936" i="14"/>
  <c r="D936" i="14"/>
  <c r="Z935" i="14"/>
  <c r="L935" i="14"/>
  <c r="L934" i="14"/>
  <c r="Z934" i="14" s="1"/>
  <c r="L933" i="14"/>
  <c r="Z933" i="14" s="1"/>
  <c r="L932" i="14"/>
  <c r="Z932" i="14" s="1"/>
  <c r="Z931" i="14"/>
  <c r="L931" i="14"/>
  <c r="L930" i="14"/>
  <c r="V927" i="14"/>
  <c r="X927" i="14" s="1"/>
  <c r="D927" i="14"/>
  <c r="L926" i="14"/>
  <c r="Z926" i="14" s="1"/>
  <c r="Z925" i="14"/>
  <c r="L925" i="14"/>
  <c r="L924" i="14"/>
  <c r="Z924" i="14" s="1"/>
  <c r="Z923" i="14"/>
  <c r="L923" i="14"/>
  <c r="L922" i="14"/>
  <c r="Z922" i="14" s="1"/>
  <c r="Z921" i="14"/>
  <c r="L921" i="14"/>
  <c r="L920" i="14"/>
  <c r="L927" i="14" s="1"/>
  <c r="N927" i="14" s="1"/>
  <c r="V917" i="14"/>
  <c r="X917" i="14" s="1"/>
  <c r="D917" i="14"/>
  <c r="L916" i="14"/>
  <c r="Z916" i="14" s="1"/>
  <c r="Z915" i="14"/>
  <c r="L915" i="14"/>
  <c r="L914" i="14"/>
  <c r="Z914" i="14" s="1"/>
  <c r="L913" i="14"/>
  <c r="Z913" i="14" s="1"/>
  <c r="L912" i="14"/>
  <c r="Z912" i="14" s="1"/>
  <c r="L911" i="14"/>
  <c r="Z911" i="14" s="1"/>
  <c r="V908" i="14"/>
  <c r="X908" i="14" s="1"/>
  <c r="D908" i="14"/>
  <c r="L907" i="14"/>
  <c r="Z907" i="14" s="1"/>
  <c r="L906" i="14"/>
  <c r="Z906" i="14" s="1"/>
  <c r="L905" i="14"/>
  <c r="Z905" i="14" s="1"/>
  <c r="L904" i="14"/>
  <c r="Z904" i="14" s="1"/>
  <c r="Z903" i="14"/>
  <c r="L903" i="14"/>
  <c r="L902" i="14"/>
  <c r="V894" i="14"/>
  <c r="X894" i="14" s="1"/>
  <c r="D894" i="14"/>
  <c r="Z893" i="14"/>
  <c r="L892" i="14"/>
  <c r="Z892" i="14" s="1"/>
  <c r="L891" i="14"/>
  <c r="Z891" i="14" s="1"/>
  <c r="L890" i="14"/>
  <c r="Z890" i="14" s="1"/>
  <c r="L889" i="14"/>
  <c r="Z889" i="14" s="1"/>
  <c r="L888" i="14"/>
  <c r="Z888" i="14" s="1"/>
  <c r="L887" i="14"/>
  <c r="Z887" i="14" s="1"/>
  <c r="L886" i="14"/>
  <c r="Z886" i="14" s="1"/>
  <c r="L885" i="14"/>
  <c r="Z885" i="14" s="1"/>
  <c r="L884" i="14"/>
  <c r="Z884" i="14" s="1"/>
  <c r="L883" i="14"/>
  <c r="Z883" i="14" s="1"/>
  <c r="L882" i="14"/>
  <c r="Z882" i="14" s="1"/>
  <c r="L881" i="14"/>
  <c r="Z881" i="14" s="1"/>
  <c r="L880" i="14"/>
  <c r="V877" i="14"/>
  <c r="D877" i="14"/>
  <c r="X877" i="14" s="1"/>
  <c r="Z876" i="14"/>
  <c r="L875" i="14"/>
  <c r="Z875" i="14" s="1"/>
  <c r="L874" i="14"/>
  <c r="Z874" i="14" s="1"/>
  <c r="L873" i="14"/>
  <c r="Z873" i="14" s="1"/>
  <c r="L872" i="14"/>
  <c r="Z872" i="14" s="1"/>
  <c r="L871" i="14"/>
  <c r="Z871" i="14" s="1"/>
  <c r="Z870" i="14"/>
  <c r="L870" i="14"/>
  <c r="L869" i="14"/>
  <c r="Z869" i="14" s="1"/>
  <c r="L868" i="14"/>
  <c r="Z868" i="14" s="1"/>
  <c r="L867" i="14"/>
  <c r="Z867" i="14" s="1"/>
  <c r="L866" i="14"/>
  <c r="Z866" i="14" s="1"/>
  <c r="L865" i="14"/>
  <c r="Z865" i="14" s="1"/>
  <c r="L864" i="14"/>
  <c r="Z864" i="14" s="1"/>
  <c r="L863" i="14"/>
  <c r="V860" i="14"/>
  <c r="X860" i="14" s="1"/>
  <c r="D860" i="14"/>
  <c r="L859" i="14"/>
  <c r="Z859" i="14" s="1"/>
  <c r="L858" i="14"/>
  <c r="Z858" i="14" s="1"/>
  <c r="L857" i="14"/>
  <c r="Z857" i="14" s="1"/>
  <c r="L856" i="14"/>
  <c r="Z856" i="14" s="1"/>
  <c r="L855" i="14"/>
  <c r="Z855" i="14" s="1"/>
  <c r="Z854" i="14"/>
  <c r="L854" i="14"/>
  <c r="L853" i="14"/>
  <c r="Z853" i="14" s="1"/>
  <c r="L852" i="14"/>
  <c r="Z852" i="14" s="1"/>
  <c r="L851" i="14"/>
  <c r="Z851" i="14" s="1"/>
  <c r="L850" i="14"/>
  <c r="Z850" i="14" s="1"/>
  <c r="L849" i="14"/>
  <c r="Z849" i="14" s="1"/>
  <c r="L848" i="14"/>
  <c r="Z848" i="14" s="1"/>
  <c r="L847" i="14"/>
  <c r="Z847" i="14" s="1"/>
  <c r="Z846" i="14"/>
  <c r="L846" i="14"/>
  <c r="V843" i="14"/>
  <c r="D843" i="14"/>
  <c r="Z842" i="14"/>
  <c r="L841" i="14"/>
  <c r="Z841" i="14" s="1"/>
  <c r="L840" i="14"/>
  <c r="Z840" i="14" s="1"/>
  <c r="L839" i="14"/>
  <c r="Z839" i="14" s="1"/>
  <c r="L838" i="14"/>
  <c r="Z838" i="14" s="1"/>
  <c r="L837" i="14"/>
  <c r="Z837" i="14" s="1"/>
  <c r="Z836" i="14"/>
  <c r="L836" i="14"/>
  <c r="L835" i="14"/>
  <c r="Z835" i="14" s="1"/>
  <c r="L834" i="14"/>
  <c r="Z834" i="14" s="1"/>
  <c r="L833" i="14"/>
  <c r="Z833" i="14" s="1"/>
  <c r="L832" i="14"/>
  <c r="Z832" i="14" s="1"/>
  <c r="L831" i="14"/>
  <c r="Z831" i="14" s="1"/>
  <c r="Z830" i="14"/>
  <c r="L830" i="14"/>
  <c r="L829" i="14"/>
  <c r="Z829" i="14" s="1"/>
  <c r="L828" i="14"/>
  <c r="V825" i="14"/>
  <c r="D825" i="14"/>
  <c r="Z824" i="14"/>
  <c r="L824" i="14"/>
  <c r="L823" i="14"/>
  <c r="Z823" i="14" s="1"/>
  <c r="L822" i="14"/>
  <c r="Z822" i="14" s="1"/>
  <c r="L821" i="14"/>
  <c r="Z821" i="14" s="1"/>
  <c r="L820" i="14"/>
  <c r="Z820" i="14" s="1"/>
  <c r="L819" i="14"/>
  <c r="Z819" i="14" s="1"/>
  <c r="L818" i="14"/>
  <c r="Z818" i="14" s="1"/>
  <c r="L817" i="14"/>
  <c r="Z817" i="14" s="1"/>
  <c r="Z816" i="14"/>
  <c r="L816" i="14"/>
  <c r="L815" i="14"/>
  <c r="Z815" i="14" s="1"/>
  <c r="L814" i="14"/>
  <c r="Z814" i="14" s="1"/>
  <c r="L813" i="14"/>
  <c r="Z813" i="14" s="1"/>
  <c r="L812" i="14"/>
  <c r="Z812" i="14" s="1"/>
  <c r="L811" i="14"/>
  <c r="V808" i="14"/>
  <c r="D808" i="14"/>
  <c r="L807" i="14"/>
  <c r="Z807" i="14" s="1"/>
  <c r="L806" i="14"/>
  <c r="Z806" i="14" s="1"/>
  <c r="L805" i="14"/>
  <c r="Z805" i="14" s="1"/>
  <c r="L804" i="14"/>
  <c r="Z804" i="14" s="1"/>
  <c r="L803" i="14"/>
  <c r="Z803" i="14" s="1"/>
  <c r="Z802" i="14"/>
  <c r="L802" i="14"/>
  <c r="L801" i="14"/>
  <c r="Z801" i="14" s="1"/>
  <c r="L800" i="14"/>
  <c r="Z800" i="14" s="1"/>
  <c r="L799" i="14"/>
  <c r="Z799" i="14" s="1"/>
  <c r="Z798" i="14"/>
  <c r="L798" i="14"/>
  <c r="L797" i="14"/>
  <c r="Z797" i="14" s="1"/>
  <c r="Z796" i="14"/>
  <c r="L796" i="14"/>
  <c r="L795" i="14"/>
  <c r="Z795" i="14" s="1"/>
  <c r="L794" i="14"/>
  <c r="V788" i="14"/>
  <c r="K53" i="19" s="1"/>
  <c r="I26" i="18" s="1"/>
  <c r="D788" i="14"/>
  <c r="L787" i="14"/>
  <c r="Z787" i="14" s="1"/>
  <c r="L786" i="14"/>
  <c r="Z786" i="14" s="1"/>
  <c r="Z785" i="14"/>
  <c r="L785" i="14"/>
  <c r="L784" i="14"/>
  <c r="Z784" i="14" s="1"/>
  <c r="L783" i="14"/>
  <c r="Z783" i="14" s="1"/>
  <c r="L782" i="14"/>
  <c r="Z782" i="14" s="1"/>
  <c r="L781" i="14"/>
  <c r="Z781" i="14" s="1"/>
  <c r="L780" i="14"/>
  <c r="Z780" i="14" s="1"/>
  <c r="L779" i="14"/>
  <c r="Z779" i="14" s="1"/>
  <c r="L778" i="14"/>
  <c r="Z770" i="14"/>
  <c r="Z769" i="14"/>
  <c r="V764" i="14"/>
  <c r="X764" i="14" s="1"/>
  <c r="D764" i="14"/>
  <c r="L763" i="14"/>
  <c r="Z763" i="14" s="1"/>
  <c r="L762" i="14"/>
  <c r="V759" i="14"/>
  <c r="D759" i="14"/>
  <c r="L758" i="14"/>
  <c r="Z758" i="14" s="1"/>
  <c r="L757" i="14"/>
  <c r="Z757" i="14" s="1"/>
  <c r="L756" i="14"/>
  <c r="Z756" i="14" s="1"/>
  <c r="L755" i="14"/>
  <c r="V752" i="14"/>
  <c r="D752" i="14"/>
  <c r="L751" i="14"/>
  <c r="Z751" i="14" s="1"/>
  <c r="L750" i="14"/>
  <c r="Z750" i="14" s="1"/>
  <c r="L749" i="14"/>
  <c r="Z749" i="14" s="1"/>
  <c r="L748" i="14"/>
  <c r="Z748" i="14" s="1"/>
  <c r="L747" i="14"/>
  <c r="V744" i="14"/>
  <c r="D744" i="14"/>
  <c r="L743" i="14"/>
  <c r="Z743" i="14" s="1"/>
  <c r="L742" i="14"/>
  <c r="Z742" i="14" s="1"/>
  <c r="L741" i="14"/>
  <c r="Z741" i="14" s="1"/>
  <c r="L740" i="14"/>
  <c r="Z740" i="14" s="1"/>
  <c r="L739" i="14"/>
  <c r="V736" i="14"/>
  <c r="D736" i="14"/>
  <c r="L735" i="14"/>
  <c r="Z735" i="14" s="1"/>
  <c r="L734" i="14"/>
  <c r="Z734" i="14" s="1"/>
  <c r="L733" i="14"/>
  <c r="Z733" i="14" s="1"/>
  <c r="L732" i="14"/>
  <c r="Z732" i="14" s="1"/>
  <c r="L731" i="14"/>
  <c r="V728" i="14"/>
  <c r="D728" i="14"/>
  <c r="L727" i="14"/>
  <c r="Z727" i="14" s="1"/>
  <c r="L726" i="14"/>
  <c r="Z726" i="14" s="1"/>
  <c r="L725" i="14"/>
  <c r="Z725" i="14" s="1"/>
  <c r="L724" i="14"/>
  <c r="Z724" i="14" s="1"/>
  <c r="L723" i="14"/>
  <c r="V720" i="14"/>
  <c r="D720" i="14"/>
  <c r="L719" i="14"/>
  <c r="Z719" i="14" s="1"/>
  <c r="L718" i="14"/>
  <c r="Z718" i="14" s="1"/>
  <c r="L717" i="14"/>
  <c r="Z717" i="14" s="1"/>
  <c r="L716" i="14"/>
  <c r="Z716" i="14" s="1"/>
  <c r="L715" i="14"/>
  <c r="V712" i="14"/>
  <c r="D712" i="14"/>
  <c r="L711" i="14"/>
  <c r="Z711" i="14" s="1"/>
  <c r="L710" i="14"/>
  <c r="Z710" i="14" s="1"/>
  <c r="L709" i="14"/>
  <c r="Z709" i="14" s="1"/>
  <c r="L708" i="14"/>
  <c r="Z708" i="14" s="1"/>
  <c r="L707" i="14"/>
  <c r="V704" i="14"/>
  <c r="D704" i="14"/>
  <c r="L703" i="14"/>
  <c r="Z703" i="14" s="1"/>
  <c r="L702" i="14"/>
  <c r="Z702" i="14" s="1"/>
  <c r="L701" i="14"/>
  <c r="Z701" i="14" s="1"/>
  <c r="L700" i="14"/>
  <c r="Z700" i="14" s="1"/>
  <c r="L699" i="14"/>
  <c r="V696" i="14"/>
  <c r="X696" i="14" s="1"/>
  <c r="D696" i="14"/>
  <c r="L695" i="14"/>
  <c r="Z695" i="14" s="1"/>
  <c r="L694" i="14"/>
  <c r="Z694" i="14" s="1"/>
  <c r="L693" i="14"/>
  <c r="Z693" i="14" s="1"/>
  <c r="L692" i="14"/>
  <c r="Z692" i="14" s="1"/>
  <c r="L691" i="14"/>
  <c r="Z691" i="14" s="1"/>
  <c r="V688" i="14"/>
  <c r="D688" i="14"/>
  <c r="L687" i="14"/>
  <c r="Z687" i="14" s="1"/>
  <c r="L686" i="14"/>
  <c r="Z686" i="14" s="1"/>
  <c r="L685" i="14"/>
  <c r="Z685" i="14" s="1"/>
  <c r="Z684" i="14"/>
  <c r="L684" i="14"/>
  <c r="L683" i="14"/>
  <c r="Z683" i="14" s="1"/>
  <c r="Z688" i="14" s="1"/>
  <c r="V680" i="14"/>
  <c r="X680" i="14" s="1"/>
  <c r="L680" i="14"/>
  <c r="N680" i="14" s="1"/>
  <c r="D680" i="14"/>
  <c r="Z679" i="14"/>
  <c r="L679" i="14"/>
  <c r="Z678" i="14"/>
  <c r="L678" i="14"/>
  <c r="Z677" i="14"/>
  <c r="Z680" i="14" s="1"/>
  <c r="L677" i="14"/>
  <c r="Z676" i="14"/>
  <c r="L676" i="14"/>
  <c r="V673" i="14"/>
  <c r="D673" i="14"/>
  <c r="Z672" i="14"/>
  <c r="L672" i="14"/>
  <c r="L671" i="14"/>
  <c r="Z671" i="14" s="1"/>
  <c r="L670" i="14"/>
  <c r="Z670" i="14" s="1"/>
  <c r="L669" i="14"/>
  <c r="Z668" i="14"/>
  <c r="L668" i="14"/>
  <c r="V665" i="14"/>
  <c r="D665" i="14"/>
  <c r="X665" i="14" s="1"/>
  <c r="L664" i="14"/>
  <c r="Z664" i="14" s="1"/>
  <c r="L663" i="14"/>
  <c r="Z663" i="14" s="1"/>
  <c r="Z662" i="14"/>
  <c r="L662" i="14"/>
  <c r="L661" i="14"/>
  <c r="L660" i="14"/>
  <c r="Z660" i="14" s="1"/>
  <c r="V657" i="14"/>
  <c r="X657" i="14" s="1"/>
  <c r="D657" i="14"/>
  <c r="L656" i="14"/>
  <c r="Z656" i="14" s="1"/>
  <c r="L655" i="14"/>
  <c r="Z655" i="14" s="1"/>
  <c r="Z654" i="14"/>
  <c r="L654" i="14"/>
  <c r="L653" i="14"/>
  <c r="Z653" i="14" s="1"/>
  <c r="L652" i="14"/>
  <c r="Z652" i="14" s="1"/>
  <c r="L651" i="14"/>
  <c r="V648" i="14"/>
  <c r="D648" i="14"/>
  <c r="L647" i="14"/>
  <c r="Z647" i="14" s="1"/>
  <c r="L646" i="14"/>
  <c r="Z646" i="14" s="1"/>
  <c r="L645" i="14"/>
  <c r="Z645" i="14" s="1"/>
  <c r="L644" i="14"/>
  <c r="Z644" i="14" s="1"/>
  <c r="L643" i="14"/>
  <c r="Z643" i="14" s="1"/>
  <c r="V640" i="14"/>
  <c r="D640" i="14"/>
  <c r="L639" i="14"/>
  <c r="Z639" i="14" s="1"/>
  <c r="L638" i="14"/>
  <c r="Z638" i="14" s="1"/>
  <c r="L637" i="14"/>
  <c r="Z637" i="14" s="1"/>
  <c r="L636" i="14"/>
  <c r="Z636" i="14" s="1"/>
  <c r="L635" i="14"/>
  <c r="Z634" i="14"/>
  <c r="L634" i="14"/>
  <c r="V631" i="14"/>
  <c r="X631" i="14" s="1"/>
  <c r="D631" i="14"/>
  <c r="L630" i="14"/>
  <c r="Z630" i="14" s="1"/>
  <c r="L629" i="14"/>
  <c r="Z629" i="14" s="1"/>
  <c r="Z628" i="14"/>
  <c r="L628" i="14"/>
  <c r="L627" i="14"/>
  <c r="Z627" i="14" s="1"/>
  <c r="L626" i="14"/>
  <c r="Z626" i="14" s="1"/>
  <c r="L625" i="14"/>
  <c r="V622" i="14"/>
  <c r="D622" i="14"/>
  <c r="L621" i="14"/>
  <c r="Z621" i="14" s="1"/>
  <c r="L620" i="14"/>
  <c r="Z620" i="14" s="1"/>
  <c r="L619" i="14"/>
  <c r="Z619" i="14" s="1"/>
  <c r="L618" i="14"/>
  <c r="Z618" i="14" s="1"/>
  <c r="L617" i="14"/>
  <c r="Z616" i="14"/>
  <c r="L616" i="14"/>
  <c r="Z608" i="14"/>
  <c r="V606" i="14"/>
  <c r="X606" i="14" s="1"/>
  <c r="D606" i="14"/>
  <c r="L605" i="14"/>
  <c r="Z605" i="14" s="1"/>
  <c r="L604" i="14"/>
  <c r="Z604" i="14" s="1"/>
  <c r="L603" i="14"/>
  <c r="Z603" i="14" s="1"/>
  <c r="L602" i="14"/>
  <c r="Z602" i="14" s="1"/>
  <c r="L601" i="14"/>
  <c r="Z601" i="14" s="1"/>
  <c r="L600" i="14"/>
  <c r="Z600" i="14" s="1"/>
  <c r="Z599" i="14"/>
  <c r="L599" i="14"/>
  <c r="V596" i="14"/>
  <c r="X596" i="14" s="1"/>
  <c r="D596" i="14"/>
  <c r="L595" i="14"/>
  <c r="Z595" i="14" s="1"/>
  <c r="L594" i="14"/>
  <c r="Z594" i="14" s="1"/>
  <c r="L593" i="14"/>
  <c r="Z593" i="14" s="1"/>
  <c r="L592" i="14"/>
  <c r="Z592" i="14" s="1"/>
  <c r="Z591" i="14"/>
  <c r="L591" i="14"/>
  <c r="L590" i="14"/>
  <c r="V587" i="14"/>
  <c r="X587" i="14" s="1"/>
  <c r="D587" i="14"/>
  <c r="L586" i="14"/>
  <c r="Z586" i="14" s="1"/>
  <c r="L585" i="14"/>
  <c r="Z585" i="14" s="1"/>
  <c r="L584" i="14"/>
  <c r="Z584" i="14" s="1"/>
  <c r="L583" i="14"/>
  <c r="Z583" i="14" s="1"/>
  <c r="L582" i="14"/>
  <c r="Z582" i="14" s="1"/>
  <c r="Z587" i="14" s="1"/>
  <c r="V579" i="14"/>
  <c r="D579" i="14"/>
  <c r="X579" i="14" s="1"/>
  <c r="L578" i="14"/>
  <c r="Z578" i="14" s="1"/>
  <c r="L577" i="14"/>
  <c r="Z577" i="14" s="1"/>
  <c r="Z579" i="14" s="1"/>
  <c r="L576" i="14"/>
  <c r="Z576" i="14" s="1"/>
  <c r="L575" i="14"/>
  <c r="Z575" i="14" s="1"/>
  <c r="L574" i="14"/>
  <c r="Z574" i="14" s="1"/>
  <c r="V571" i="14"/>
  <c r="D571" i="14"/>
  <c r="L570" i="14"/>
  <c r="Z570" i="14" s="1"/>
  <c r="Z569" i="14"/>
  <c r="L569" i="14"/>
  <c r="L568" i="14"/>
  <c r="Z568" i="14" s="1"/>
  <c r="L567" i="14"/>
  <c r="Z567" i="14" s="1"/>
  <c r="L566" i="14"/>
  <c r="Z566" i="14" s="1"/>
  <c r="L565" i="14"/>
  <c r="Z565" i="14" s="1"/>
  <c r="L564" i="14"/>
  <c r="Z564" i="14" s="1"/>
  <c r="L563" i="14"/>
  <c r="X560" i="14"/>
  <c r="V560" i="14"/>
  <c r="D560" i="14"/>
  <c r="L559" i="14"/>
  <c r="Z559" i="14" s="1"/>
  <c r="L558" i="14"/>
  <c r="Z558" i="14" s="1"/>
  <c r="L557" i="14"/>
  <c r="Z557" i="14" s="1"/>
  <c r="L556" i="14"/>
  <c r="Z556" i="14" s="1"/>
  <c r="L555" i="14"/>
  <c r="V552" i="14"/>
  <c r="X552" i="14" s="1"/>
  <c r="D552" i="14"/>
  <c r="Z551" i="14"/>
  <c r="L551" i="14"/>
  <c r="L550" i="14"/>
  <c r="Z550" i="14" s="1"/>
  <c r="L549" i="14"/>
  <c r="Z549" i="14" s="1"/>
  <c r="L548" i="14"/>
  <c r="Z548" i="14" s="1"/>
  <c r="L547" i="14"/>
  <c r="Z547" i="14" s="1"/>
  <c r="L546" i="14"/>
  <c r="V543" i="14"/>
  <c r="D543" i="14"/>
  <c r="X543" i="14" s="1"/>
  <c r="L542" i="14"/>
  <c r="Z542" i="14" s="1"/>
  <c r="L541" i="14"/>
  <c r="Z541" i="14" s="1"/>
  <c r="L540" i="14"/>
  <c r="Z540" i="14" s="1"/>
  <c r="L539" i="14"/>
  <c r="Z539" i="14" s="1"/>
  <c r="L538" i="14"/>
  <c r="Z538" i="14" s="1"/>
  <c r="L537" i="14"/>
  <c r="Z537" i="14" s="1"/>
  <c r="V534" i="14"/>
  <c r="D534" i="14"/>
  <c r="L533" i="14"/>
  <c r="Z533" i="14" s="1"/>
  <c r="L532" i="14"/>
  <c r="Z532" i="14" s="1"/>
  <c r="L531" i="14"/>
  <c r="Z531" i="14" s="1"/>
  <c r="L530" i="14"/>
  <c r="Z530" i="14" s="1"/>
  <c r="L529" i="14"/>
  <c r="Z529" i="14" s="1"/>
  <c r="L528" i="14"/>
  <c r="Z528" i="14" s="1"/>
  <c r="L527" i="14"/>
  <c r="Z527" i="14" s="1"/>
  <c r="L526" i="14"/>
  <c r="V523" i="14"/>
  <c r="D523" i="14"/>
  <c r="L522" i="14"/>
  <c r="Z522" i="14" s="1"/>
  <c r="L521" i="14"/>
  <c r="Z521" i="14" s="1"/>
  <c r="L520" i="14"/>
  <c r="Z520" i="14" s="1"/>
  <c r="L519" i="14"/>
  <c r="Z519" i="14" s="1"/>
  <c r="L518" i="14"/>
  <c r="Z518" i="14" s="1"/>
  <c r="L517" i="14"/>
  <c r="Z517" i="14" s="1"/>
  <c r="L516" i="14"/>
  <c r="Z516" i="14" s="1"/>
  <c r="L515" i="14"/>
  <c r="Z515" i="14" s="1"/>
  <c r="V512" i="14"/>
  <c r="D512" i="14"/>
  <c r="L511" i="14"/>
  <c r="Z511" i="14" s="1"/>
  <c r="L510" i="14"/>
  <c r="Z510" i="14" s="1"/>
  <c r="L509" i="14"/>
  <c r="Z509" i="14" s="1"/>
  <c r="L508" i="14"/>
  <c r="Z508" i="14" s="1"/>
  <c r="L507" i="14"/>
  <c r="L512" i="14" s="1"/>
  <c r="N512" i="14" s="1"/>
  <c r="V504" i="14"/>
  <c r="D504" i="14"/>
  <c r="L503" i="14"/>
  <c r="Z503" i="14" s="1"/>
  <c r="L502" i="14"/>
  <c r="Z502" i="14" s="1"/>
  <c r="L501" i="14"/>
  <c r="Z501" i="14" s="1"/>
  <c r="L500" i="14"/>
  <c r="Z500" i="14" s="1"/>
  <c r="L499" i="14"/>
  <c r="Z499" i="14" s="1"/>
  <c r="L498" i="14"/>
  <c r="V495" i="14"/>
  <c r="X495" i="14" s="1"/>
  <c r="D495" i="14"/>
  <c r="L494" i="14"/>
  <c r="Z494" i="14" s="1"/>
  <c r="L493" i="14"/>
  <c r="Z493" i="14" s="1"/>
  <c r="L492" i="14"/>
  <c r="Z492" i="14" s="1"/>
  <c r="Z491" i="14"/>
  <c r="L491" i="14"/>
  <c r="L490" i="14"/>
  <c r="Z490" i="14" s="1"/>
  <c r="L489" i="14"/>
  <c r="Z489" i="14" s="1"/>
  <c r="L488" i="14"/>
  <c r="Z488" i="14" s="1"/>
  <c r="L487" i="14"/>
  <c r="V484" i="14"/>
  <c r="D484" i="14"/>
  <c r="X484" i="14" s="1"/>
  <c r="Z483" i="14"/>
  <c r="L483" i="14"/>
  <c r="L482" i="14"/>
  <c r="Z482" i="14" s="1"/>
  <c r="L481" i="14"/>
  <c r="Z481" i="14" s="1"/>
  <c r="L480" i="14"/>
  <c r="Z480" i="14" s="1"/>
  <c r="L479" i="14"/>
  <c r="Z479" i="14" s="1"/>
  <c r="L478" i="14"/>
  <c r="Z478" i="14" s="1"/>
  <c r="L477" i="14"/>
  <c r="Z477" i="14" s="1"/>
  <c r="L476" i="14"/>
  <c r="V473" i="14"/>
  <c r="D473" i="14"/>
  <c r="X473" i="14" s="1"/>
  <c r="L472" i="14"/>
  <c r="Z472" i="14" s="1"/>
  <c r="Z471" i="14"/>
  <c r="L471" i="14"/>
  <c r="L470" i="14"/>
  <c r="Z470" i="14" s="1"/>
  <c r="L469" i="14"/>
  <c r="Z469" i="14" s="1"/>
  <c r="L468" i="14"/>
  <c r="Z468" i="14" s="1"/>
  <c r="Z473" i="14" s="1"/>
  <c r="V465" i="14"/>
  <c r="D465" i="14"/>
  <c r="X465" i="14" s="1"/>
  <c r="L464" i="14"/>
  <c r="Z464" i="14" s="1"/>
  <c r="Z463" i="14"/>
  <c r="L463" i="14"/>
  <c r="L462" i="14"/>
  <c r="Z462" i="14" s="1"/>
  <c r="L461" i="14"/>
  <c r="Z461" i="14" s="1"/>
  <c r="L460" i="14"/>
  <c r="Z460" i="14" s="1"/>
  <c r="V457" i="14"/>
  <c r="X457" i="14" s="1"/>
  <c r="D457" i="14"/>
  <c r="L456" i="14"/>
  <c r="Z456" i="14" s="1"/>
  <c r="L455" i="14"/>
  <c r="Z455" i="14" s="1"/>
  <c r="L454" i="14"/>
  <c r="Z454" i="14" s="1"/>
  <c r="Z453" i="14"/>
  <c r="L453" i="14"/>
  <c r="L452" i="14"/>
  <c r="Z452" i="14" s="1"/>
  <c r="L451" i="14"/>
  <c r="Z451" i="14" s="1"/>
  <c r="Z457" i="14" s="1"/>
  <c r="V448" i="14"/>
  <c r="D448" i="14"/>
  <c r="L447" i="14"/>
  <c r="Z447" i="14" s="1"/>
  <c r="L446" i="14"/>
  <c r="Z446" i="14" s="1"/>
  <c r="L445" i="14"/>
  <c r="Z445" i="14" s="1"/>
  <c r="L444" i="14"/>
  <c r="Z444" i="14" s="1"/>
  <c r="L443" i="14"/>
  <c r="Z443" i="14" s="1"/>
  <c r="L442" i="14"/>
  <c r="Z442" i="14" s="1"/>
  <c r="L441" i="14"/>
  <c r="Z441" i="14" s="1"/>
  <c r="L440" i="14"/>
  <c r="Z439" i="14"/>
  <c r="V436" i="14"/>
  <c r="D436" i="14"/>
  <c r="L435" i="14"/>
  <c r="Z435" i="14" s="1"/>
  <c r="Z434" i="14"/>
  <c r="L434" i="14"/>
  <c r="L433" i="14"/>
  <c r="Z433" i="14" s="1"/>
  <c r="L432" i="14"/>
  <c r="Z432" i="14" s="1"/>
  <c r="L431" i="14"/>
  <c r="V428" i="14"/>
  <c r="X428" i="14" s="1"/>
  <c r="D428" i="14"/>
  <c r="L427" i="14"/>
  <c r="Z427" i="14" s="1"/>
  <c r="L426" i="14"/>
  <c r="Z426" i="14" s="1"/>
  <c r="L425" i="14"/>
  <c r="Z425" i="14" s="1"/>
  <c r="Z424" i="14"/>
  <c r="L424" i="14"/>
  <c r="L423" i="14"/>
  <c r="Z423" i="14" s="1"/>
  <c r="Z422" i="14"/>
  <c r="Z428" i="14" s="1"/>
  <c r="L422" i="14"/>
  <c r="V419" i="14"/>
  <c r="D419" i="14"/>
  <c r="Z418" i="14"/>
  <c r="L418" i="14"/>
  <c r="L417" i="14"/>
  <c r="Z417" i="14" s="1"/>
  <c r="L416" i="14"/>
  <c r="Z416" i="14" s="1"/>
  <c r="L415" i="14"/>
  <c r="Z415" i="14" s="1"/>
  <c r="L414" i="14"/>
  <c r="Z414" i="14" s="1"/>
  <c r="L413" i="14"/>
  <c r="Z412" i="14"/>
  <c r="L412" i="14"/>
  <c r="V409" i="14"/>
  <c r="D409" i="14"/>
  <c r="L408" i="14"/>
  <c r="Z408" i="14" s="1"/>
  <c r="L407" i="14"/>
  <c r="Z407" i="14" s="1"/>
  <c r="L406" i="14"/>
  <c r="Z406" i="14" s="1"/>
  <c r="L405" i="14"/>
  <c r="Z405" i="14" s="1"/>
  <c r="L404" i="14"/>
  <c r="Z404" i="14" s="1"/>
  <c r="Z403" i="14"/>
  <c r="L403" i="14"/>
  <c r="L402" i="14"/>
  <c r="V394" i="14"/>
  <c r="L394" i="14"/>
  <c r="D394" i="14"/>
  <c r="Z393" i="14"/>
  <c r="Z392" i="14"/>
  <c r="Z391" i="14"/>
  <c r="Z390" i="14"/>
  <c r="Z389" i="14"/>
  <c r="Z388" i="14"/>
  <c r="Z387" i="14"/>
  <c r="Z379" i="14"/>
  <c r="V377" i="14"/>
  <c r="X377" i="14" s="1"/>
  <c r="L377" i="14"/>
  <c r="N377" i="14" s="1"/>
  <c r="D377" i="14"/>
  <c r="L376" i="14"/>
  <c r="Z376" i="14" s="1"/>
  <c r="Z375" i="14"/>
  <c r="L375" i="14"/>
  <c r="L374" i="14"/>
  <c r="Z374" i="14" s="1"/>
  <c r="Z373" i="14"/>
  <c r="L373" i="14"/>
  <c r="V370" i="14"/>
  <c r="D370" i="14"/>
  <c r="L369" i="14"/>
  <c r="Z369" i="14" s="1"/>
  <c r="L368" i="14"/>
  <c r="Z368" i="14" s="1"/>
  <c r="L367" i="14"/>
  <c r="Z367" i="14" s="1"/>
  <c r="L366" i="14"/>
  <c r="Z366" i="14" s="1"/>
  <c r="L365" i="14"/>
  <c r="V362" i="14"/>
  <c r="X362" i="14" s="1"/>
  <c r="D362" i="14"/>
  <c r="L361" i="14"/>
  <c r="Z361" i="14" s="1"/>
  <c r="L360" i="14"/>
  <c r="Z360" i="14" s="1"/>
  <c r="L359" i="14"/>
  <c r="Z359" i="14" s="1"/>
  <c r="Z358" i="14"/>
  <c r="L358" i="14"/>
  <c r="L357" i="14"/>
  <c r="Z357" i="14" s="1"/>
  <c r="V354" i="14"/>
  <c r="D354" i="14"/>
  <c r="L353" i="14"/>
  <c r="Z353" i="14" s="1"/>
  <c r="L352" i="14"/>
  <c r="Z352" i="14" s="1"/>
  <c r="L351" i="14"/>
  <c r="Z351" i="14" s="1"/>
  <c r="Z350" i="14"/>
  <c r="L350" i="14"/>
  <c r="L349" i="14"/>
  <c r="Z349" i="14" s="1"/>
  <c r="V343" i="14"/>
  <c r="D343" i="14"/>
  <c r="L341" i="14"/>
  <c r="Z341" i="14" s="1"/>
  <c r="L340" i="14"/>
  <c r="Z340" i="14" s="1"/>
  <c r="Z339" i="14"/>
  <c r="L339" i="14"/>
  <c r="L338" i="14"/>
  <c r="Z338" i="14" s="1"/>
  <c r="L337" i="14"/>
  <c r="Z337" i="14" s="1"/>
  <c r="L336" i="14"/>
  <c r="V328" i="14"/>
  <c r="D328" i="14"/>
  <c r="L327" i="14"/>
  <c r="Z327" i="14" s="1"/>
  <c r="L326" i="14"/>
  <c r="Z326" i="14" s="1"/>
  <c r="L325" i="14"/>
  <c r="Z325" i="14" s="1"/>
  <c r="L324" i="14"/>
  <c r="Z324" i="14" s="1"/>
  <c r="L323" i="14"/>
  <c r="Z322" i="14"/>
  <c r="L322" i="14"/>
  <c r="V319" i="14"/>
  <c r="X319" i="14" s="1"/>
  <c r="D319" i="14"/>
  <c r="L318" i="14"/>
  <c r="Z318" i="14" s="1"/>
  <c r="L317" i="14"/>
  <c r="Z317" i="14" s="1"/>
  <c r="Z316" i="14"/>
  <c r="L316" i="14"/>
  <c r="L315" i="14"/>
  <c r="L314" i="14"/>
  <c r="Z314" i="14" s="1"/>
  <c r="V311" i="14"/>
  <c r="D311" i="14"/>
  <c r="D330" i="14" s="1"/>
  <c r="L310" i="14"/>
  <c r="Z310" i="14" s="1"/>
  <c r="L309" i="14"/>
  <c r="Z309" i="14" s="1"/>
  <c r="Z308" i="14"/>
  <c r="L308" i="14"/>
  <c r="L307" i="14"/>
  <c r="L306" i="14"/>
  <c r="Z306" i="14" s="1"/>
  <c r="V298" i="14"/>
  <c r="X298" i="14" s="1"/>
  <c r="D298" i="14"/>
  <c r="L297" i="14"/>
  <c r="Z297" i="14" s="1"/>
  <c r="Z296" i="14"/>
  <c r="L296" i="14"/>
  <c r="L295" i="14"/>
  <c r="Z295" i="14" s="1"/>
  <c r="Z294" i="14"/>
  <c r="L294" i="14"/>
  <c r="L293" i="14"/>
  <c r="L298" i="14" s="1"/>
  <c r="N298" i="14" s="1"/>
  <c r="Z292" i="14"/>
  <c r="L292" i="14"/>
  <c r="V289" i="14"/>
  <c r="D289" i="14"/>
  <c r="L288" i="14"/>
  <c r="Z288" i="14" s="1"/>
  <c r="L287" i="14"/>
  <c r="Z287" i="14" s="1"/>
  <c r="L286" i="14"/>
  <c r="Z286" i="14" s="1"/>
  <c r="Z285" i="14"/>
  <c r="L285" i="14"/>
  <c r="L284" i="14"/>
  <c r="Z284" i="14" s="1"/>
  <c r="V281" i="14"/>
  <c r="X281" i="14" s="1"/>
  <c r="D281" i="14"/>
  <c r="L280" i="14"/>
  <c r="Z280" i="14" s="1"/>
  <c r="L279" i="14"/>
  <c r="Z279" i="14" s="1"/>
  <c r="L278" i="14"/>
  <c r="Z278" i="14" s="1"/>
  <c r="L277" i="14"/>
  <c r="Z277" i="14" s="1"/>
  <c r="L276" i="14"/>
  <c r="Z276" i="14" s="1"/>
  <c r="V273" i="14"/>
  <c r="D273" i="14"/>
  <c r="Z272" i="14"/>
  <c r="L272" i="14"/>
  <c r="L271" i="14"/>
  <c r="Z271" i="14" s="1"/>
  <c r="Z270" i="14"/>
  <c r="L270" i="14"/>
  <c r="L269" i="14"/>
  <c r="L273" i="14" s="1"/>
  <c r="N273" i="14" s="1"/>
  <c r="Z268" i="14"/>
  <c r="L268" i="14"/>
  <c r="V265" i="14"/>
  <c r="D265" i="14"/>
  <c r="L264" i="14"/>
  <c r="Z264" i="14" s="1"/>
  <c r="L263" i="14"/>
  <c r="Z263" i="14" s="1"/>
  <c r="L262" i="14"/>
  <c r="Z262" i="14" s="1"/>
  <c r="L261" i="14"/>
  <c r="Z261" i="14" s="1"/>
  <c r="L260" i="14"/>
  <c r="D254" i="14"/>
  <c r="V252" i="14"/>
  <c r="D252" i="14"/>
  <c r="L251" i="14"/>
  <c r="Z251" i="14" s="1"/>
  <c r="L250" i="14"/>
  <c r="Z250" i="14" s="1"/>
  <c r="L249" i="14"/>
  <c r="Z249" i="14" s="1"/>
  <c r="Z248" i="14"/>
  <c r="L248" i="14"/>
  <c r="L247" i="14"/>
  <c r="Z247" i="14" s="1"/>
  <c r="V243" i="14"/>
  <c r="X243" i="14" s="1"/>
  <c r="L243" i="14"/>
  <c r="N243" i="14" s="1"/>
  <c r="D243" i="14"/>
  <c r="Z242" i="14"/>
  <c r="L242" i="14"/>
  <c r="Z241" i="14"/>
  <c r="L241" i="14"/>
  <c r="Z240" i="14"/>
  <c r="L240" i="14"/>
  <c r="Z239" i="14"/>
  <c r="L239" i="14"/>
  <c r="Z238" i="14"/>
  <c r="Z243" i="14" s="1"/>
  <c r="L238" i="14"/>
  <c r="V235" i="14"/>
  <c r="D235" i="14"/>
  <c r="Z234" i="14"/>
  <c r="L234" i="14"/>
  <c r="Z233" i="14"/>
  <c r="L233" i="14"/>
  <c r="Z232" i="14"/>
  <c r="L232" i="14"/>
  <c r="Z231" i="14"/>
  <c r="L231" i="14"/>
  <c r="Z230" i="14"/>
  <c r="L230" i="14"/>
  <c r="Z223" i="14"/>
  <c r="J157" i="18" s="1"/>
  <c r="K157" i="18" s="1"/>
  <c r="V222" i="14"/>
  <c r="D222" i="14"/>
  <c r="L221" i="14"/>
  <c r="Z221" i="14" s="1"/>
  <c r="L220" i="14"/>
  <c r="Z220" i="14" s="1"/>
  <c r="L219" i="14"/>
  <c r="Z219" i="14" s="1"/>
  <c r="L218" i="14"/>
  <c r="Z218" i="14" s="1"/>
  <c r="Z217" i="14"/>
  <c r="L217" i="14"/>
  <c r="L216" i="14"/>
  <c r="V213" i="14"/>
  <c r="D213" i="14"/>
  <c r="L212" i="14"/>
  <c r="Z212" i="14" s="1"/>
  <c r="L211" i="14"/>
  <c r="Z211" i="14" s="1"/>
  <c r="L210" i="14"/>
  <c r="Z210" i="14" s="1"/>
  <c r="L209" i="14"/>
  <c r="Z209" i="14" s="1"/>
  <c r="L208" i="14"/>
  <c r="Z208" i="14" s="1"/>
  <c r="V205" i="14"/>
  <c r="X205" i="14" s="1"/>
  <c r="D205" i="14"/>
  <c r="L204" i="14"/>
  <c r="Z204" i="14" s="1"/>
  <c r="L203" i="14"/>
  <c r="Z203" i="14" s="1"/>
  <c r="L202" i="14"/>
  <c r="Z202" i="14" s="1"/>
  <c r="L201" i="14"/>
  <c r="Z201" i="14" s="1"/>
  <c r="L200" i="14"/>
  <c r="Z200" i="14" s="1"/>
  <c r="V197" i="14"/>
  <c r="D197" i="14"/>
  <c r="L196" i="14"/>
  <c r="Z196" i="14" s="1"/>
  <c r="L195" i="14"/>
  <c r="Z195" i="14" s="1"/>
  <c r="L194" i="14"/>
  <c r="Z194" i="14" s="1"/>
  <c r="Z193" i="14"/>
  <c r="L193" i="14"/>
  <c r="V190" i="14"/>
  <c r="X190" i="14" s="1"/>
  <c r="D190" i="14"/>
  <c r="L189" i="14"/>
  <c r="Z189" i="14" s="1"/>
  <c r="L188" i="14"/>
  <c r="Z188" i="14" s="1"/>
  <c r="Z187" i="14"/>
  <c r="L187" i="14"/>
  <c r="L186" i="14"/>
  <c r="L185" i="14"/>
  <c r="Z185" i="14" s="1"/>
  <c r="V177" i="14"/>
  <c r="D177" i="14"/>
  <c r="L176" i="14"/>
  <c r="Z176" i="14" s="1"/>
  <c r="L175" i="14"/>
  <c r="Z175" i="14" s="1"/>
  <c r="Z174" i="14"/>
  <c r="L174" i="14"/>
  <c r="L173" i="14"/>
  <c r="L172" i="14"/>
  <c r="Z172" i="14" s="1"/>
  <c r="X168" i="14"/>
  <c r="V168" i="14"/>
  <c r="D168" i="14"/>
  <c r="L167" i="14"/>
  <c r="Z167" i="14" s="1"/>
  <c r="L166" i="14"/>
  <c r="Z166" i="14" s="1"/>
  <c r="L165" i="14"/>
  <c r="Z165" i="14" s="1"/>
  <c r="L164" i="14"/>
  <c r="Z163" i="14"/>
  <c r="L163" i="14"/>
  <c r="V160" i="14"/>
  <c r="V179" i="14" s="1"/>
  <c r="D160" i="14"/>
  <c r="Z159" i="14"/>
  <c r="L159" i="14"/>
  <c r="L158" i="14"/>
  <c r="Z158" i="14" s="1"/>
  <c r="L157" i="14"/>
  <c r="Z157" i="14" s="1"/>
  <c r="L156" i="14"/>
  <c r="L155" i="14"/>
  <c r="Z155" i="14" s="1"/>
  <c r="V149" i="14"/>
  <c r="Z147" i="14"/>
  <c r="V145" i="14"/>
  <c r="X145" i="14" s="1"/>
  <c r="D145" i="14"/>
  <c r="L144" i="14"/>
  <c r="Z144" i="14" s="1"/>
  <c r="L143" i="14"/>
  <c r="Z143" i="14" s="1"/>
  <c r="L142" i="14"/>
  <c r="Z142" i="14" s="1"/>
  <c r="L141" i="14"/>
  <c r="Z141" i="14" s="1"/>
  <c r="L140" i="14"/>
  <c r="Z140" i="14" s="1"/>
  <c r="V136" i="14"/>
  <c r="X136" i="14" s="1"/>
  <c r="D136" i="14"/>
  <c r="L135" i="14"/>
  <c r="Z135" i="14" s="1"/>
  <c r="L134" i="14"/>
  <c r="Z134" i="14" s="1"/>
  <c r="L133" i="14"/>
  <c r="Z133" i="14" s="1"/>
  <c r="L132" i="14"/>
  <c r="Z132" i="14" s="1"/>
  <c r="L131" i="14"/>
  <c r="Z131" i="14" s="1"/>
  <c r="V128" i="14"/>
  <c r="X128" i="14" s="1"/>
  <c r="D128" i="14"/>
  <c r="L127" i="14"/>
  <c r="Z127" i="14" s="1"/>
  <c r="L126" i="14"/>
  <c r="Z126" i="14" s="1"/>
  <c r="L125" i="14"/>
  <c r="Z125" i="14" s="1"/>
  <c r="L124" i="14"/>
  <c r="Z124" i="14" s="1"/>
  <c r="L123" i="14"/>
  <c r="Z123" i="14" s="1"/>
  <c r="V120" i="14"/>
  <c r="X120" i="14" s="1"/>
  <c r="D120" i="14"/>
  <c r="D149" i="14" s="1"/>
  <c r="L119" i="14"/>
  <c r="Z119" i="14" s="1"/>
  <c r="L118" i="14"/>
  <c r="Z118" i="14" s="1"/>
  <c r="L117" i="14"/>
  <c r="Z117" i="14" s="1"/>
  <c r="L116" i="14"/>
  <c r="Z116" i="14" s="1"/>
  <c r="L115" i="14"/>
  <c r="Z115" i="14" s="1"/>
  <c r="V107" i="14"/>
  <c r="X107" i="14" s="1"/>
  <c r="D107" i="14"/>
  <c r="L106" i="14"/>
  <c r="Z106" i="14" s="1"/>
  <c r="L105" i="14"/>
  <c r="Z105" i="14" s="1"/>
  <c r="L104" i="14"/>
  <c r="Z104" i="14" s="1"/>
  <c r="Z103" i="14"/>
  <c r="L103" i="14"/>
  <c r="L102" i="14"/>
  <c r="Z102" i="14" s="1"/>
  <c r="L101" i="14"/>
  <c r="L107" i="14" s="1"/>
  <c r="V98" i="14"/>
  <c r="X98" i="14" s="1"/>
  <c r="D98" i="14"/>
  <c r="L97" i="14"/>
  <c r="Z97" i="14" s="1"/>
  <c r="L96" i="14"/>
  <c r="Z96" i="14" s="1"/>
  <c r="L95" i="14"/>
  <c r="Z95" i="14" s="1"/>
  <c r="L94" i="14"/>
  <c r="Z94" i="14" s="1"/>
  <c r="L93" i="14"/>
  <c r="V90" i="14"/>
  <c r="X90" i="14" s="1"/>
  <c r="D90" i="14"/>
  <c r="L89" i="14"/>
  <c r="Z89" i="14" s="1"/>
  <c r="L88" i="14"/>
  <c r="Z88" i="14" s="1"/>
  <c r="L87" i="14"/>
  <c r="Z87" i="14" s="1"/>
  <c r="L86" i="14"/>
  <c r="Z86" i="14" s="1"/>
  <c r="L85" i="14"/>
  <c r="V82" i="14"/>
  <c r="X82" i="14" s="1"/>
  <c r="D82" i="14"/>
  <c r="L81" i="14"/>
  <c r="Z81" i="14" s="1"/>
  <c r="L80" i="14"/>
  <c r="Z80" i="14" s="1"/>
  <c r="L79" i="14"/>
  <c r="Z79" i="14" s="1"/>
  <c r="L78" i="14"/>
  <c r="V75" i="14"/>
  <c r="D75" i="14"/>
  <c r="L74" i="14"/>
  <c r="Z74" i="14" s="1"/>
  <c r="L73" i="14"/>
  <c r="Z73" i="14" s="1"/>
  <c r="L72" i="14"/>
  <c r="Z72" i="14" s="1"/>
  <c r="L71" i="14"/>
  <c r="Z71" i="14" s="1"/>
  <c r="L70" i="14"/>
  <c r="V62" i="14"/>
  <c r="D62" i="14"/>
  <c r="L61" i="14"/>
  <c r="Z61" i="14" s="1"/>
  <c r="L60" i="14"/>
  <c r="Z60" i="14" s="1"/>
  <c r="L59" i="14"/>
  <c r="Z59" i="14" s="1"/>
  <c r="L58" i="14"/>
  <c r="L57" i="14"/>
  <c r="Z57" i="14" s="1"/>
  <c r="X54" i="14"/>
  <c r="V54" i="14"/>
  <c r="D54" i="14"/>
  <c r="L53" i="14"/>
  <c r="Z53" i="14" s="1"/>
  <c r="Z52" i="14"/>
  <c r="L52" i="14"/>
  <c r="L51" i="14"/>
  <c r="Z51" i="14" s="1"/>
  <c r="L50" i="14"/>
  <c r="V47" i="14"/>
  <c r="X47" i="14" s="1"/>
  <c r="D47" i="14"/>
  <c r="Z46" i="14"/>
  <c r="L46" i="14"/>
  <c r="L45" i="14"/>
  <c r="Z45" i="14" s="1"/>
  <c r="L44" i="14"/>
  <c r="Z44" i="14" s="1"/>
  <c r="L43" i="14"/>
  <c r="Z43" i="14" s="1"/>
  <c r="L42" i="14"/>
  <c r="V36" i="14"/>
  <c r="D36" i="14"/>
  <c r="Z34" i="14"/>
  <c r="L33" i="14"/>
  <c r="Z33" i="14" s="1"/>
  <c r="Z32" i="14"/>
  <c r="L32" i="14"/>
  <c r="L31" i="14"/>
  <c r="Z31" i="14" s="1"/>
  <c r="L30" i="14"/>
  <c r="Z30" i="14" s="1"/>
  <c r="L29" i="14"/>
  <c r="Z29" i="14" s="1"/>
  <c r="V24" i="14"/>
  <c r="D24" i="14"/>
  <c r="L23" i="14"/>
  <c r="Z23" i="14" s="1"/>
  <c r="Z22" i="14"/>
  <c r="L22" i="14"/>
  <c r="L21" i="14"/>
  <c r="Z21" i="14" s="1"/>
  <c r="L20" i="14"/>
  <c r="Z20" i="14" s="1"/>
  <c r="L19" i="14"/>
  <c r="L18" i="14"/>
  <c r="Z18" i="14" s="1"/>
  <c r="V964" i="15"/>
  <c r="X964" i="15" s="1"/>
  <c r="D964" i="15"/>
  <c r="L963" i="15"/>
  <c r="Z963" i="15" s="1"/>
  <c r="Z962" i="15"/>
  <c r="L962" i="15"/>
  <c r="L961" i="15"/>
  <c r="Z961" i="15" s="1"/>
  <c r="Z960" i="15"/>
  <c r="L960" i="15"/>
  <c r="L959" i="15"/>
  <c r="V956" i="15"/>
  <c r="X956" i="15" s="1"/>
  <c r="D956" i="15"/>
  <c r="Z955" i="15"/>
  <c r="L955" i="15"/>
  <c r="Z954" i="15"/>
  <c r="L954" i="15"/>
  <c r="Z953" i="15"/>
  <c r="L953" i="15"/>
  <c r="Z952" i="15"/>
  <c r="L952" i="15"/>
  <c r="Z951" i="15"/>
  <c r="L951" i="15"/>
  <c r="Z950" i="15"/>
  <c r="L950" i="15"/>
  <c r="Z949" i="15"/>
  <c r="Z956" i="15" s="1"/>
  <c r="L949" i="15"/>
  <c r="L956" i="15" s="1"/>
  <c r="N956" i="15" s="1"/>
  <c r="V946" i="15"/>
  <c r="X946" i="15" s="1"/>
  <c r="D946" i="15"/>
  <c r="Z945" i="15"/>
  <c r="L945" i="15"/>
  <c r="Z944" i="15"/>
  <c r="L944" i="15"/>
  <c r="Z943" i="15"/>
  <c r="L943" i="15"/>
  <c r="Z942" i="15"/>
  <c r="L942" i="15"/>
  <c r="Z941" i="15"/>
  <c r="L941" i="15"/>
  <c r="Z940" i="15"/>
  <c r="L940" i="15"/>
  <c r="Z939" i="15"/>
  <c r="L939" i="15"/>
  <c r="L946" i="15" s="1"/>
  <c r="N946" i="15" s="1"/>
  <c r="Z938" i="15"/>
  <c r="L938" i="15"/>
  <c r="V935" i="15"/>
  <c r="D935" i="15"/>
  <c r="X935" i="15" s="1"/>
  <c r="Z934" i="15"/>
  <c r="L934" i="15"/>
  <c r="L933" i="15"/>
  <c r="Z933" i="15" s="1"/>
  <c r="Z932" i="15"/>
  <c r="L932" i="15"/>
  <c r="L931" i="15"/>
  <c r="Z931" i="15" s="1"/>
  <c r="Z930" i="15"/>
  <c r="L930" i="15"/>
  <c r="L929" i="15"/>
  <c r="L935" i="15" s="1"/>
  <c r="N935" i="15" s="1"/>
  <c r="V926" i="15"/>
  <c r="X926" i="15" s="1"/>
  <c r="D926" i="15"/>
  <c r="Z925" i="15"/>
  <c r="L925" i="15"/>
  <c r="Z924" i="15"/>
  <c r="L924" i="15"/>
  <c r="Z923" i="15"/>
  <c r="L923" i="15"/>
  <c r="Z922" i="15"/>
  <c r="L922" i="15"/>
  <c r="Z921" i="15"/>
  <c r="L921" i="15"/>
  <c r="Z920" i="15"/>
  <c r="L920" i="15"/>
  <c r="Z919" i="15"/>
  <c r="Z926" i="15" s="1"/>
  <c r="L919" i="15"/>
  <c r="L926" i="15" s="1"/>
  <c r="N926" i="15" s="1"/>
  <c r="V916" i="15"/>
  <c r="X916" i="15" s="1"/>
  <c r="N916" i="15"/>
  <c r="D916" i="15"/>
  <c r="L915" i="15"/>
  <c r="Z915" i="15" s="1"/>
  <c r="Z914" i="15"/>
  <c r="L914" i="15"/>
  <c r="L913" i="15"/>
  <c r="Z913" i="15" s="1"/>
  <c r="Z912" i="15"/>
  <c r="L912" i="15"/>
  <c r="L911" i="15"/>
  <c r="L916" i="15" s="1"/>
  <c r="Z910" i="15"/>
  <c r="L910" i="15"/>
  <c r="X907" i="15"/>
  <c r="V907" i="15"/>
  <c r="V966" i="15" s="1"/>
  <c r="X966" i="15" s="1"/>
  <c r="L907" i="15"/>
  <c r="N907" i="15" s="1"/>
  <c r="D907" i="15"/>
  <c r="D966" i="15" s="1"/>
  <c r="Z906" i="15"/>
  <c r="L906" i="15"/>
  <c r="Z905" i="15"/>
  <c r="L905" i="15"/>
  <c r="Z904" i="15"/>
  <c r="L904" i="15"/>
  <c r="Z903" i="15"/>
  <c r="L903" i="15"/>
  <c r="Z902" i="15"/>
  <c r="L902" i="15"/>
  <c r="Z901" i="15"/>
  <c r="Z907" i="15" s="1"/>
  <c r="L901" i="15"/>
  <c r="V893" i="15"/>
  <c r="D893" i="15"/>
  <c r="X893" i="15" s="1"/>
  <c r="Z892" i="15"/>
  <c r="L891" i="15"/>
  <c r="Z891" i="15" s="1"/>
  <c r="Z890" i="15"/>
  <c r="L890" i="15"/>
  <c r="L889" i="15"/>
  <c r="Z889" i="15" s="1"/>
  <c r="Z888" i="15"/>
  <c r="L888" i="15"/>
  <c r="L887" i="15"/>
  <c r="Z887" i="15" s="1"/>
  <c r="Z886" i="15"/>
  <c r="L886" i="15"/>
  <c r="L885" i="15"/>
  <c r="Z885" i="15" s="1"/>
  <c r="Z884" i="15"/>
  <c r="L884" i="15"/>
  <c r="L883" i="15"/>
  <c r="Z883" i="15" s="1"/>
  <c r="Z882" i="15"/>
  <c r="L882" i="15"/>
  <c r="L881" i="15"/>
  <c r="Z881" i="15" s="1"/>
  <c r="Z880" i="15"/>
  <c r="L880" i="15"/>
  <c r="L879" i="15"/>
  <c r="V876" i="15"/>
  <c r="D876" i="15"/>
  <c r="X876" i="15" s="1"/>
  <c r="Z875" i="15"/>
  <c r="L874" i="15"/>
  <c r="Z874" i="15" s="1"/>
  <c r="Z873" i="15"/>
  <c r="L873" i="15"/>
  <c r="L872" i="15"/>
  <c r="Z872" i="15" s="1"/>
  <c r="Z871" i="15"/>
  <c r="L871" i="15"/>
  <c r="L870" i="15"/>
  <c r="Z870" i="15" s="1"/>
  <c r="Z869" i="15"/>
  <c r="L869" i="15"/>
  <c r="L868" i="15"/>
  <c r="Z868" i="15" s="1"/>
  <c r="Z867" i="15"/>
  <c r="L867" i="15"/>
  <c r="L866" i="15"/>
  <c r="Z866" i="15" s="1"/>
  <c r="Z865" i="15"/>
  <c r="L865" i="15"/>
  <c r="L864" i="15"/>
  <c r="Z864" i="15" s="1"/>
  <c r="Z863" i="15"/>
  <c r="L863" i="15"/>
  <c r="L862" i="15"/>
  <c r="Z862" i="15" s="1"/>
  <c r="V859" i="15"/>
  <c r="X859" i="15" s="1"/>
  <c r="D859" i="15"/>
  <c r="Z858" i="15"/>
  <c r="L858" i="15"/>
  <c r="Z857" i="15"/>
  <c r="L857" i="15"/>
  <c r="Z856" i="15"/>
  <c r="L856" i="15"/>
  <c r="Z855" i="15"/>
  <c r="L855" i="15"/>
  <c r="Z854" i="15"/>
  <c r="L854" i="15"/>
  <c r="Z853" i="15"/>
  <c r="L853" i="15"/>
  <c r="Z852" i="15"/>
  <c r="L852" i="15"/>
  <c r="Z851" i="15"/>
  <c r="L851" i="15"/>
  <c r="Z850" i="15"/>
  <c r="L850" i="15"/>
  <c r="Z849" i="15"/>
  <c r="L849" i="15"/>
  <c r="Z848" i="15"/>
  <c r="L848" i="15"/>
  <c r="Z847" i="15"/>
  <c r="L847" i="15"/>
  <c r="Z846" i="15"/>
  <c r="L846" i="15"/>
  <c r="L859" i="15" s="1"/>
  <c r="N859" i="15" s="1"/>
  <c r="Z845" i="15"/>
  <c r="L845" i="15"/>
  <c r="V842" i="15"/>
  <c r="D842" i="15"/>
  <c r="X842" i="15" s="1"/>
  <c r="Z841" i="15"/>
  <c r="L840" i="15"/>
  <c r="Z840" i="15" s="1"/>
  <c r="Z839" i="15"/>
  <c r="L839" i="15"/>
  <c r="L838" i="15"/>
  <c r="Z838" i="15" s="1"/>
  <c r="Z837" i="15"/>
  <c r="L837" i="15"/>
  <c r="L836" i="15"/>
  <c r="Z836" i="15" s="1"/>
  <c r="Z835" i="15"/>
  <c r="L835" i="15"/>
  <c r="L834" i="15"/>
  <c r="Z834" i="15" s="1"/>
  <c r="Z833" i="15"/>
  <c r="L833" i="15"/>
  <c r="L832" i="15"/>
  <c r="Z832" i="15" s="1"/>
  <c r="L831" i="15"/>
  <c r="Z831" i="15" s="1"/>
  <c r="L830" i="15"/>
  <c r="Z830" i="15" s="1"/>
  <c r="L829" i="15"/>
  <c r="Z829" i="15" s="1"/>
  <c r="L828" i="15"/>
  <c r="Z828" i="15" s="1"/>
  <c r="Z827" i="15"/>
  <c r="L827" i="15"/>
  <c r="V824" i="15"/>
  <c r="D824" i="15"/>
  <c r="L823" i="15"/>
  <c r="Z823" i="15" s="1"/>
  <c r="L822" i="15"/>
  <c r="Z822" i="15" s="1"/>
  <c r="L821" i="15"/>
  <c r="Z821" i="15" s="1"/>
  <c r="L820" i="15"/>
  <c r="Z820" i="15" s="1"/>
  <c r="Z819" i="15"/>
  <c r="L819" i="15"/>
  <c r="L818" i="15"/>
  <c r="Z818" i="15" s="1"/>
  <c r="Z817" i="15"/>
  <c r="L817" i="15"/>
  <c r="L816" i="15"/>
  <c r="Z816" i="15" s="1"/>
  <c r="Z815" i="15"/>
  <c r="L815" i="15"/>
  <c r="L814" i="15"/>
  <c r="Z814" i="15" s="1"/>
  <c r="L813" i="15"/>
  <c r="Z813" i="15" s="1"/>
  <c r="L812" i="15"/>
  <c r="Z812" i="15" s="1"/>
  <c r="Z811" i="15"/>
  <c r="L811" i="15"/>
  <c r="L810" i="15"/>
  <c r="V807" i="15"/>
  <c r="L807" i="15"/>
  <c r="N807" i="15" s="1"/>
  <c r="D807" i="15"/>
  <c r="L806" i="15"/>
  <c r="Z806" i="15" s="1"/>
  <c r="L805" i="15"/>
  <c r="Z805" i="15" s="1"/>
  <c r="L804" i="15"/>
  <c r="Z804" i="15" s="1"/>
  <c r="L803" i="15"/>
  <c r="Z803" i="15" s="1"/>
  <c r="L802" i="15"/>
  <c r="Z802" i="15" s="1"/>
  <c r="Z801" i="15"/>
  <c r="L801" i="15"/>
  <c r="L800" i="15"/>
  <c r="Z800" i="15" s="1"/>
  <c r="Z799" i="15"/>
  <c r="L799" i="15"/>
  <c r="L798" i="15"/>
  <c r="Z798" i="15" s="1"/>
  <c r="L797" i="15"/>
  <c r="Z797" i="15" s="1"/>
  <c r="L796" i="15"/>
  <c r="Z796" i="15" s="1"/>
  <c r="L795" i="15"/>
  <c r="Z795" i="15" s="1"/>
  <c r="Z807" i="15" s="1"/>
  <c r="L794" i="15"/>
  <c r="Z794" i="15" s="1"/>
  <c r="Z793" i="15"/>
  <c r="L793" i="15"/>
  <c r="X787" i="15"/>
  <c r="V787" i="15"/>
  <c r="D787" i="15"/>
  <c r="L786" i="15"/>
  <c r="Z786" i="15" s="1"/>
  <c r="L785" i="15"/>
  <c r="Z785" i="15" s="1"/>
  <c r="L784" i="15"/>
  <c r="Z784" i="15" s="1"/>
  <c r="L783" i="15"/>
  <c r="Z783" i="15" s="1"/>
  <c r="Z782" i="15"/>
  <c r="L782" i="15"/>
  <c r="L781" i="15"/>
  <c r="Z781" i="15" s="1"/>
  <c r="Z780" i="15"/>
  <c r="L780" i="15"/>
  <c r="L779" i="15"/>
  <c r="Z779" i="15" s="1"/>
  <c r="L778" i="15"/>
  <c r="Z778" i="15" s="1"/>
  <c r="L777" i="15"/>
  <c r="Z769" i="15"/>
  <c r="Z768" i="15"/>
  <c r="V763" i="15"/>
  <c r="D763" i="15"/>
  <c r="X763" i="15" s="1"/>
  <c r="Z762" i="15"/>
  <c r="L762" i="15"/>
  <c r="L761" i="15"/>
  <c r="V758" i="15"/>
  <c r="L758" i="15"/>
  <c r="N758" i="15" s="1"/>
  <c r="D758" i="15"/>
  <c r="X758" i="15" s="1"/>
  <c r="L757" i="15"/>
  <c r="Z757" i="15" s="1"/>
  <c r="L756" i="15"/>
  <c r="Z756" i="15" s="1"/>
  <c r="Z758" i="15" s="1"/>
  <c r="L755" i="15"/>
  <c r="Z755" i="15" s="1"/>
  <c r="L754" i="15"/>
  <c r="Z754" i="15" s="1"/>
  <c r="V751" i="15"/>
  <c r="D751" i="15"/>
  <c r="X751" i="15" s="1"/>
  <c r="Z750" i="15"/>
  <c r="L750" i="15"/>
  <c r="L749" i="15"/>
  <c r="Z749" i="15" s="1"/>
  <c r="Z748" i="15"/>
  <c r="L748" i="15"/>
  <c r="L747" i="15"/>
  <c r="Z747" i="15" s="1"/>
  <c r="L746" i="15"/>
  <c r="X743" i="15"/>
  <c r="V743" i="15"/>
  <c r="D743" i="15"/>
  <c r="Z742" i="15"/>
  <c r="L742" i="15"/>
  <c r="L741" i="15"/>
  <c r="Z741" i="15" s="1"/>
  <c r="L740" i="15"/>
  <c r="Z740" i="15" s="1"/>
  <c r="L739" i="15"/>
  <c r="Z739" i="15" s="1"/>
  <c r="L738" i="15"/>
  <c r="V735" i="15"/>
  <c r="D735" i="15"/>
  <c r="X735" i="15" s="1"/>
  <c r="Z734" i="15"/>
  <c r="L734" i="15"/>
  <c r="L733" i="15"/>
  <c r="Z733" i="15" s="1"/>
  <c r="Z732" i="15"/>
  <c r="L732" i="15"/>
  <c r="L731" i="15"/>
  <c r="Z731" i="15" s="1"/>
  <c r="L730" i="15"/>
  <c r="X727" i="15"/>
  <c r="V727" i="15"/>
  <c r="D727" i="15"/>
  <c r="Z726" i="15"/>
  <c r="L726" i="15"/>
  <c r="L725" i="15"/>
  <c r="Z725" i="15" s="1"/>
  <c r="L724" i="15"/>
  <c r="Z724" i="15" s="1"/>
  <c r="L723" i="15"/>
  <c r="Z723" i="15" s="1"/>
  <c r="L722" i="15"/>
  <c r="V719" i="15"/>
  <c r="D719" i="15"/>
  <c r="X719" i="15" s="1"/>
  <c r="Z718" i="15"/>
  <c r="L718" i="15"/>
  <c r="L717" i="15"/>
  <c r="Z717" i="15" s="1"/>
  <c r="Z716" i="15"/>
  <c r="L716" i="15"/>
  <c r="L715" i="15"/>
  <c r="Z715" i="15" s="1"/>
  <c r="L714" i="15"/>
  <c r="X711" i="15"/>
  <c r="V711" i="15"/>
  <c r="D711" i="15"/>
  <c r="Z710" i="15"/>
  <c r="L710" i="15"/>
  <c r="L709" i="15"/>
  <c r="Z709" i="15" s="1"/>
  <c r="L708" i="15"/>
  <c r="Z708" i="15" s="1"/>
  <c r="L707" i="15"/>
  <c r="Z707" i="15" s="1"/>
  <c r="L706" i="15"/>
  <c r="X703" i="15"/>
  <c r="V703" i="15"/>
  <c r="L703" i="15"/>
  <c r="N703" i="15" s="1"/>
  <c r="D703" i="15"/>
  <c r="Z702" i="15"/>
  <c r="L702" i="15"/>
  <c r="Z701" i="15"/>
  <c r="L701" i="15"/>
  <c r="Z700" i="15"/>
  <c r="L700" i="15"/>
  <c r="Z699" i="15"/>
  <c r="L699" i="15"/>
  <c r="Z698" i="15"/>
  <c r="L698" i="15"/>
  <c r="V695" i="15"/>
  <c r="L695" i="15"/>
  <c r="N695" i="15" s="1"/>
  <c r="D695" i="15"/>
  <c r="X695" i="15" s="1"/>
  <c r="Z694" i="15"/>
  <c r="L694" i="15"/>
  <c r="Z693" i="15"/>
  <c r="L693" i="15"/>
  <c r="Z692" i="15"/>
  <c r="L692" i="15"/>
  <c r="Z691" i="15"/>
  <c r="Z695" i="15" s="1"/>
  <c r="L691" i="15"/>
  <c r="Z690" i="15"/>
  <c r="L690" i="15"/>
  <c r="V687" i="15"/>
  <c r="D687" i="15"/>
  <c r="X687" i="15" s="1"/>
  <c r="Z686" i="15"/>
  <c r="L686" i="15"/>
  <c r="L685" i="15"/>
  <c r="Z685" i="15" s="1"/>
  <c r="Z684" i="15"/>
  <c r="L684" i="15"/>
  <c r="L683" i="15"/>
  <c r="Z682" i="15"/>
  <c r="L682" i="15"/>
  <c r="X679" i="15"/>
  <c r="V679" i="15"/>
  <c r="D679" i="15"/>
  <c r="Z678" i="15"/>
  <c r="L678" i="15"/>
  <c r="L677" i="15"/>
  <c r="Z677" i="15" s="1"/>
  <c r="Z676" i="15"/>
  <c r="L676" i="15"/>
  <c r="L675" i="15"/>
  <c r="L679" i="15" s="1"/>
  <c r="N679" i="15" s="1"/>
  <c r="V672" i="15"/>
  <c r="X672" i="15" s="1"/>
  <c r="D672" i="15"/>
  <c r="L671" i="15"/>
  <c r="Z671" i="15" s="1"/>
  <c r="Z670" i="15"/>
  <c r="L670" i="15"/>
  <c r="L669" i="15"/>
  <c r="Z669" i="15" s="1"/>
  <c r="Z668" i="15"/>
  <c r="L668" i="15"/>
  <c r="L667" i="15"/>
  <c r="V664" i="15"/>
  <c r="X664" i="15" s="1"/>
  <c r="D664" i="15"/>
  <c r="Z663" i="15"/>
  <c r="L663" i="15"/>
  <c r="Z662" i="15"/>
  <c r="L662" i="15"/>
  <c r="Z661" i="15"/>
  <c r="L661" i="15"/>
  <c r="Z660" i="15"/>
  <c r="L660" i="15"/>
  <c r="Z659" i="15"/>
  <c r="Z664" i="15" s="1"/>
  <c r="L659" i="15"/>
  <c r="L664" i="15" s="1"/>
  <c r="N664" i="15" s="1"/>
  <c r="V656" i="15"/>
  <c r="X656" i="15" s="1"/>
  <c r="N656" i="15"/>
  <c r="D656" i="15"/>
  <c r="Z655" i="15"/>
  <c r="L655" i="15"/>
  <c r="Z654" i="15"/>
  <c r="L654" i="15"/>
  <c r="Z653" i="15"/>
  <c r="L653" i="15"/>
  <c r="Z652" i="15"/>
  <c r="L652" i="15"/>
  <c r="Z651" i="15"/>
  <c r="L651" i="15"/>
  <c r="L656" i="15" s="1"/>
  <c r="Z650" i="15"/>
  <c r="L650" i="15"/>
  <c r="V647" i="15"/>
  <c r="L647" i="15"/>
  <c r="N647" i="15" s="1"/>
  <c r="D647" i="15"/>
  <c r="X647" i="15" s="1"/>
  <c r="Z646" i="15"/>
  <c r="L646" i="15"/>
  <c r="Z645" i="15"/>
  <c r="L645" i="15"/>
  <c r="Z644" i="15"/>
  <c r="L644" i="15"/>
  <c r="Z643" i="15"/>
  <c r="Z647" i="15" s="1"/>
  <c r="L643" i="15"/>
  <c r="Z642" i="15"/>
  <c r="L642" i="15"/>
  <c r="V639" i="15"/>
  <c r="D639" i="15"/>
  <c r="X639" i="15" s="1"/>
  <c r="Z638" i="15"/>
  <c r="L638" i="15"/>
  <c r="L637" i="15"/>
  <c r="Z637" i="15" s="1"/>
  <c r="Z636" i="15"/>
  <c r="L636" i="15"/>
  <c r="L635" i="15"/>
  <c r="Z635" i="15" s="1"/>
  <c r="Z634" i="15"/>
  <c r="L634" i="15"/>
  <c r="L633" i="15"/>
  <c r="V630" i="15"/>
  <c r="X630" i="15" s="1"/>
  <c r="D630" i="15"/>
  <c r="L629" i="15"/>
  <c r="Z629" i="15" s="1"/>
  <c r="Z628" i="15"/>
  <c r="L628" i="15"/>
  <c r="L627" i="15"/>
  <c r="Z627" i="15" s="1"/>
  <c r="Z626" i="15"/>
  <c r="L626" i="15"/>
  <c r="L625" i="15"/>
  <c r="L630" i="15" s="1"/>
  <c r="N630" i="15" s="1"/>
  <c r="Z624" i="15"/>
  <c r="L624" i="15"/>
  <c r="X621" i="15"/>
  <c r="V621" i="15"/>
  <c r="D621" i="15"/>
  <c r="Z620" i="15"/>
  <c r="L620" i="15"/>
  <c r="L619" i="15"/>
  <c r="Z619" i="15" s="1"/>
  <c r="Z618" i="15"/>
  <c r="L618" i="15"/>
  <c r="L617" i="15"/>
  <c r="Z617" i="15" s="1"/>
  <c r="Z616" i="15"/>
  <c r="L616" i="15"/>
  <c r="L615" i="15"/>
  <c r="Z607" i="15"/>
  <c r="V605" i="15"/>
  <c r="D605" i="15"/>
  <c r="X605" i="15" s="1"/>
  <c r="L604" i="15"/>
  <c r="Z604" i="15" s="1"/>
  <c r="Z603" i="15"/>
  <c r="L603" i="15"/>
  <c r="L602" i="15"/>
  <c r="Z602" i="15" s="1"/>
  <c r="Z601" i="15"/>
  <c r="L601" i="15"/>
  <c r="L600" i="15"/>
  <c r="Z600" i="15" s="1"/>
  <c r="Z599" i="15"/>
  <c r="Z605" i="15" s="1"/>
  <c r="L599" i="15"/>
  <c r="L598" i="15"/>
  <c r="Z598" i="15" s="1"/>
  <c r="V595" i="15"/>
  <c r="D595" i="15"/>
  <c r="X595" i="15" s="1"/>
  <c r="L594" i="15"/>
  <c r="Z594" i="15" s="1"/>
  <c r="Z593" i="15"/>
  <c r="L593" i="15"/>
  <c r="L592" i="15"/>
  <c r="Z592" i="15" s="1"/>
  <c r="Z591" i="15"/>
  <c r="L591" i="15"/>
  <c r="L590" i="15"/>
  <c r="Z590" i="15" s="1"/>
  <c r="Z589" i="15"/>
  <c r="L589" i="15"/>
  <c r="X586" i="15"/>
  <c r="V586" i="15"/>
  <c r="D586" i="15"/>
  <c r="Z585" i="15"/>
  <c r="L585" i="15"/>
  <c r="L584" i="15"/>
  <c r="Z584" i="15" s="1"/>
  <c r="Z583" i="15"/>
  <c r="L583" i="15"/>
  <c r="L582" i="15"/>
  <c r="Z582" i="15" s="1"/>
  <c r="Z581" i="15"/>
  <c r="L581" i="15"/>
  <c r="V578" i="15"/>
  <c r="X578" i="15" s="1"/>
  <c r="D578" i="15"/>
  <c r="Z577" i="15"/>
  <c r="L577" i="15"/>
  <c r="L576" i="15"/>
  <c r="Z576" i="15" s="1"/>
  <c r="Z575" i="15"/>
  <c r="L575" i="15"/>
  <c r="L574" i="15"/>
  <c r="Z574" i="15" s="1"/>
  <c r="Z573" i="15"/>
  <c r="Z578" i="15" s="1"/>
  <c r="L573" i="15"/>
  <c r="V570" i="15"/>
  <c r="X570" i="15" s="1"/>
  <c r="D570" i="15"/>
  <c r="Z569" i="15"/>
  <c r="L569" i="15"/>
  <c r="L568" i="15"/>
  <c r="Z568" i="15" s="1"/>
  <c r="Z567" i="15"/>
  <c r="L567" i="15"/>
  <c r="L566" i="15"/>
  <c r="Z566" i="15" s="1"/>
  <c r="Z565" i="15"/>
  <c r="L565" i="15"/>
  <c r="L564" i="15"/>
  <c r="Z564" i="15" s="1"/>
  <c r="Z563" i="15"/>
  <c r="L563" i="15"/>
  <c r="L562" i="15"/>
  <c r="V559" i="15"/>
  <c r="D559" i="15"/>
  <c r="X559" i="15" s="1"/>
  <c r="L558" i="15"/>
  <c r="Z558" i="15" s="1"/>
  <c r="Z557" i="15"/>
  <c r="L557" i="15"/>
  <c r="L556" i="15"/>
  <c r="Z556" i="15" s="1"/>
  <c r="Z555" i="15"/>
  <c r="L555" i="15"/>
  <c r="L554" i="15"/>
  <c r="Z554" i="15" s="1"/>
  <c r="V551" i="15"/>
  <c r="D551" i="15"/>
  <c r="X551" i="15" s="1"/>
  <c r="L550" i="15"/>
  <c r="Z550" i="15" s="1"/>
  <c r="Z549" i="15"/>
  <c r="L549" i="15"/>
  <c r="L548" i="15"/>
  <c r="Z548" i="15" s="1"/>
  <c r="Z547" i="15"/>
  <c r="L547" i="15"/>
  <c r="L546" i="15"/>
  <c r="Z546" i="15" s="1"/>
  <c r="Z545" i="15"/>
  <c r="L545" i="15"/>
  <c r="V542" i="15"/>
  <c r="V609" i="15" s="1"/>
  <c r="X609" i="15" s="1"/>
  <c r="D542" i="15"/>
  <c r="Z541" i="15"/>
  <c r="L541" i="15"/>
  <c r="L540" i="15"/>
  <c r="Z540" i="15" s="1"/>
  <c r="Z539" i="15"/>
  <c r="L539" i="15"/>
  <c r="L538" i="15"/>
  <c r="Z538" i="15" s="1"/>
  <c r="Z537" i="15"/>
  <c r="L537" i="15"/>
  <c r="L536" i="15"/>
  <c r="Z533" i="15"/>
  <c r="V533" i="15"/>
  <c r="D533" i="15"/>
  <c r="X533" i="15" s="1"/>
  <c r="L532" i="15"/>
  <c r="Z532" i="15" s="1"/>
  <c r="Z531" i="15"/>
  <c r="L531" i="15"/>
  <c r="L530" i="15"/>
  <c r="Z530" i="15" s="1"/>
  <c r="Z529" i="15"/>
  <c r="L529" i="15"/>
  <c r="L528" i="15"/>
  <c r="Z528" i="15" s="1"/>
  <c r="Z527" i="15"/>
  <c r="L527" i="15"/>
  <c r="L526" i="15"/>
  <c r="Z526" i="15" s="1"/>
  <c r="Z525" i="15"/>
  <c r="L525" i="15"/>
  <c r="X522" i="15"/>
  <c r="V522" i="15"/>
  <c r="D522" i="15"/>
  <c r="Z521" i="15"/>
  <c r="L521" i="15"/>
  <c r="L520" i="15"/>
  <c r="Z520" i="15" s="1"/>
  <c r="Z519" i="15"/>
  <c r="L519" i="15"/>
  <c r="L518" i="15"/>
  <c r="Z518" i="15" s="1"/>
  <c r="Z517" i="15"/>
  <c r="L517" i="15"/>
  <c r="L516" i="15"/>
  <c r="Z516" i="15" s="1"/>
  <c r="Z515" i="15"/>
  <c r="L515" i="15"/>
  <c r="L514" i="15"/>
  <c r="V511" i="15"/>
  <c r="D511" i="15"/>
  <c r="X511" i="15" s="1"/>
  <c r="L510" i="15"/>
  <c r="Z510" i="15" s="1"/>
  <c r="Z509" i="15"/>
  <c r="L509" i="15"/>
  <c r="L508" i="15"/>
  <c r="Z508" i="15" s="1"/>
  <c r="Z507" i="15"/>
  <c r="Z511" i="15" s="1"/>
  <c r="L507" i="15"/>
  <c r="L506" i="15"/>
  <c r="Z506" i="15" s="1"/>
  <c r="Z503" i="15"/>
  <c r="V503" i="15"/>
  <c r="D503" i="15"/>
  <c r="X503" i="15" s="1"/>
  <c r="L502" i="15"/>
  <c r="Z502" i="15" s="1"/>
  <c r="Z501" i="15"/>
  <c r="L501" i="15"/>
  <c r="L500" i="15"/>
  <c r="Z500" i="15" s="1"/>
  <c r="Z499" i="15"/>
  <c r="L499" i="15"/>
  <c r="L498" i="15"/>
  <c r="Z498" i="15" s="1"/>
  <c r="Z497" i="15"/>
  <c r="L497" i="15"/>
  <c r="V494" i="15"/>
  <c r="D494" i="15"/>
  <c r="Z493" i="15"/>
  <c r="L493" i="15"/>
  <c r="L492" i="15"/>
  <c r="Z492" i="15" s="1"/>
  <c r="Z491" i="15"/>
  <c r="L491" i="15"/>
  <c r="L490" i="15"/>
  <c r="Z490" i="15" s="1"/>
  <c r="Z489" i="15"/>
  <c r="L489" i="15"/>
  <c r="L488" i="15"/>
  <c r="Z488" i="15" s="1"/>
  <c r="Z487" i="15"/>
  <c r="L487" i="15"/>
  <c r="L486" i="15"/>
  <c r="V483" i="15"/>
  <c r="D483" i="15"/>
  <c r="X483" i="15" s="1"/>
  <c r="L482" i="15"/>
  <c r="Z482" i="15" s="1"/>
  <c r="Z481" i="15"/>
  <c r="L481" i="15"/>
  <c r="L480" i="15"/>
  <c r="Z480" i="15" s="1"/>
  <c r="Z479" i="15"/>
  <c r="L479" i="15"/>
  <c r="L478" i="15"/>
  <c r="Z478" i="15" s="1"/>
  <c r="Z477" i="15"/>
  <c r="L477" i="15"/>
  <c r="L476" i="15"/>
  <c r="Z476" i="15" s="1"/>
  <c r="Z475" i="15"/>
  <c r="Z483" i="15" s="1"/>
  <c r="L475" i="15"/>
  <c r="V472" i="15"/>
  <c r="D472" i="15"/>
  <c r="L471" i="15"/>
  <c r="Z471" i="15" s="1"/>
  <c r="L470" i="15"/>
  <c r="Z470" i="15" s="1"/>
  <c r="Z469" i="15"/>
  <c r="L469" i="15"/>
  <c r="L468" i="15"/>
  <c r="Z468" i="15" s="1"/>
  <c r="Z467" i="15"/>
  <c r="L467" i="15"/>
  <c r="V464" i="15"/>
  <c r="X464" i="15" s="1"/>
  <c r="D464" i="15"/>
  <c r="L463" i="15"/>
  <c r="Z463" i="15" s="1"/>
  <c r="L462" i="15"/>
  <c r="Z462" i="15" s="1"/>
  <c r="Z461" i="15"/>
  <c r="L461" i="15"/>
  <c r="L460" i="15"/>
  <c r="Z460" i="15" s="1"/>
  <c r="L459" i="15"/>
  <c r="L464" i="15" s="1"/>
  <c r="N464" i="15" s="1"/>
  <c r="V456" i="15"/>
  <c r="D456" i="15"/>
  <c r="L455" i="15"/>
  <c r="Z455" i="15" s="1"/>
  <c r="L454" i="15"/>
  <c r="Z454" i="15" s="1"/>
  <c r="Z453" i="15"/>
  <c r="L453" i="15"/>
  <c r="L452" i="15"/>
  <c r="Z452" i="15" s="1"/>
  <c r="Z451" i="15"/>
  <c r="L451" i="15"/>
  <c r="L450" i="15"/>
  <c r="X447" i="15"/>
  <c r="V447" i="15"/>
  <c r="D447" i="15"/>
  <c r="L446" i="15"/>
  <c r="Z446" i="15" s="1"/>
  <c r="L445" i="15"/>
  <c r="Z445" i="15" s="1"/>
  <c r="L444" i="15"/>
  <c r="Z444" i="15" s="1"/>
  <c r="Z443" i="15"/>
  <c r="L443" i="15"/>
  <c r="L442" i="15"/>
  <c r="Z442" i="15" s="1"/>
  <c r="Z441" i="15"/>
  <c r="L441" i="15"/>
  <c r="L440" i="15"/>
  <c r="Z440" i="15" s="1"/>
  <c r="L439" i="15"/>
  <c r="Z438" i="15"/>
  <c r="V435" i="15"/>
  <c r="X435" i="15" s="1"/>
  <c r="L435" i="15"/>
  <c r="N435" i="15" s="1"/>
  <c r="D435" i="15"/>
  <c r="Z434" i="15"/>
  <c r="L434" i="15"/>
  <c r="Z433" i="15"/>
  <c r="L433" i="15"/>
  <c r="Z432" i="15"/>
  <c r="L432" i="15"/>
  <c r="Z431" i="15"/>
  <c r="L431" i="15"/>
  <c r="Z430" i="15"/>
  <c r="L430" i="15"/>
  <c r="Z427" i="15"/>
  <c r="V427" i="15"/>
  <c r="X427" i="15" s="1"/>
  <c r="L427" i="15"/>
  <c r="N427" i="15" s="1"/>
  <c r="D427" i="15"/>
  <c r="Z426" i="15"/>
  <c r="L426" i="15"/>
  <c r="Z425" i="15"/>
  <c r="L425" i="15"/>
  <c r="Z424" i="15"/>
  <c r="L424" i="15"/>
  <c r="Z423" i="15"/>
  <c r="L423" i="15"/>
  <c r="Z422" i="15"/>
  <c r="L422" i="15"/>
  <c r="Z421" i="15"/>
  <c r="L421" i="15"/>
  <c r="V418" i="15"/>
  <c r="X418" i="15" s="1"/>
  <c r="D418" i="15"/>
  <c r="L417" i="15"/>
  <c r="Z417" i="15" s="1"/>
  <c r="Z416" i="15"/>
  <c r="L416" i="15"/>
  <c r="L415" i="15"/>
  <c r="Z415" i="15" s="1"/>
  <c r="Z414" i="15"/>
  <c r="L414" i="15"/>
  <c r="L413" i="15"/>
  <c r="Z413" i="15" s="1"/>
  <c r="Z412" i="15"/>
  <c r="L412" i="15"/>
  <c r="L411" i="15"/>
  <c r="Z411" i="15" s="1"/>
  <c r="Z418" i="15" s="1"/>
  <c r="V408" i="15"/>
  <c r="X408" i="15" s="1"/>
  <c r="L408" i="15"/>
  <c r="N408" i="15" s="1"/>
  <c r="D408" i="15"/>
  <c r="D609" i="15" s="1"/>
  <c r="L407" i="15"/>
  <c r="Z407" i="15" s="1"/>
  <c r="Z406" i="15"/>
  <c r="L406" i="15"/>
  <c r="L405" i="15"/>
  <c r="Z405" i="15" s="1"/>
  <c r="Z404" i="15"/>
  <c r="L404" i="15"/>
  <c r="L403" i="15"/>
  <c r="Z403" i="15" s="1"/>
  <c r="Z402" i="15"/>
  <c r="L402" i="15"/>
  <c r="L401" i="15"/>
  <c r="V393" i="15"/>
  <c r="L393" i="15"/>
  <c r="D393" i="15"/>
  <c r="Z392" i="15"/>
  <c r="Z391" i="15"/>
  <c r="Z390" i="15"/>
  <c r="Z389" i="15"/>
  <c r="Z388" i="15"/>
  <c r="Z393" i="15" s="1"/>
  <c r="Z387" i="15"/>
  <c r="Z386" i="15"/>
  <c r="Z378" i="15"/>
  <c r="V376" i="15"/>
  <c r="X376" i="15" s="1"/>
  <c r="D376" i="15"/>
  <c r="Z375" i="15"/>
  <c r="L375" i="15"/>
  <c r="Z374" i="15"/>
  <c r="L374" i="15"/>
  <c r="Z373" i="15"/>
  <c r="Z376" i="15" s="1"/>
  <c r="L373" i="15"/>
  <c r="L376" i="15" s="1"/>
  <c r="N376" i="15" s="1"/>
  <c r="Z372" i="15"/>
  <c r="L372" i="15"/>
  <c r="V369" i="15"/>
  <c r="D369" i="15"/>
  <c r="X369" i="15" s="1"/>
  <c r="Z368" i="15"/>
  <c r="L368" i="15"/>
  <c r="L367" i="15"/>
  <c r="Z367" i="15" s="1"/>
  <c r="Z366" i="15"/>
  <c r="L366" i="15"/>
  <c r="L365" i="15"/>
  <c r="Z364" i="15"/>
  <c r="L364" i="15"/>
  <c r="X361" i="15"/>
  <c r="V361" i="15"/>
  <c r="D361" i="15"/>
  <c r="Z360" i="15"/>
  <c r="L360" i="15"/>
  <c r="L359" i="15"/>
  <c r="Z359" i="15" s="1"/>
  <c r="Z358" i="15"/>
  <c r="L358" i="15"/>
  <c r="L357" i="15"/>
  <c r="L361" i="15" s="1"/>
  <c r="N361" i="15" s="1"/>
  <c r="Z356" i="15"/>
  <c r="L356" i="15"/>
  <c r="V353" i="15"/>
  <c r="X353" i="15" s="1"/>
  <c r="L353" i="15"/>
  <c r="N353" i="15" s="1"/>
  <c r="D353" i="15"/>
  <c r="Z352" i="15"/>
  <c r="L352" i="15"/>
  <c r="Z351" i="15"/>
  <c r="L351" i="15"/>
  <c r="Z350" i="15"/>
  <c r="L350" i="15"/>
  <c r="Z349" i="15"/>
  <c r="L349" i="15"/>
  <c r="Z348" i="15"/>
  <c r="L348" i="15"/>
  <c r="V342" i="15"/>
  <c r="L342" i="15"/>
  <c r="D342" i="15"/>
  <c r="Z340" i="15"/>
  <c r="L340" i="15"/>
  <c r="Z339" i="15"/>
  <c r="L339" i="15"/>
  <c r="Z338" i="15"/>
  <c r="L338" i="15"/>
  <c r="Z337" i="15"/>
  <c r="L337" i="15"/>
  <c r="Z336" i="15"/>
  <c r="Z342" i="15" s="1"/>
  <c r="L336" i="15"/>
  <c r="Z335" i="15"/>
  <c r="L335" i="15"/>
  <c r="V327" i="15"/>
  <c r="D327" i="15"/>
  <c r="X327" i="15" s="1"/>
  <c r="Z326" i="15"/>
  <c r="L326" i="15"/>
  <c r="L325" i="15"/>
  <c r="Z325" i="15" s="1"/>
  <c r="Z324" i="15"/>
  <c r="L324" i="15"/>
  <c r="L323" i="15"/>
  <c r="Z323" i="15" s="1"/>
  <c r="Z322" i="15"/>
  <c r="L322" i="15"/>
  <c r="L321" i="15"/>
  <c r="V318" i="15"/>
  <c r="X318" i="15" s="1"/>
  <c r="L318" i="15"/>
  <c r="N318" i="15" s="1"/>
  <c r="D318" i="15"/>
  <c r="L317" i="15"/>
  <c r="Z317" i="15" s="1"/>
  <c r="Z316" i="15"/>
  <c r="L316" i="15"/>
  <c r="L315" i="15"/>
  <c r="Z315" i="15" s="1"/>
  <c r="Z314" i="15"/>
  <c r="L314" i="15"/>
  <c r="L313" i="15"/>
  <c r="Z313" i="15" s="1"/>
  <c r="Z318" i="15" s="1"/>
  <c r="V310" i="15"/>
  <c r="L310" i="15"/>
  <c r="N310" i="15" s="1"/>
  <c r="D310" i="15"/>
  <c r="D329" i="15" s="1"/>
  <c r="Z309" i="15"/>
  <c r="L309" i="15"/>
  <c r="Z308" i="15"/>
  <c r="L308" i="15"/>
  <c r="Z307" i="15"/>
  <c r="L307" i="15"/>
  <c r="Z306" i="15"/>
  <c r="L306" i="15"/>
  <c r="Z305" i="15"/>
  <c r="Z310" i="15" s="1"/>
  <c r="L305" i="15"/>
  <c r="D299" i="15"/>
  <c r="V297" i="15"/>
  <c r="X297" i="15" s="1"/>
  <c r="D297" i="15"/>
  <c r="L296" i="15"/>
  <c r="Z296" i="15" s="1"/>
  <c r="Z295" i="15"/>
  <c r="L295" i="15"/>
  <c r="L294" i="15"/>
  <c r="Z294" i="15" s="1"/>
  <c r="Z293" i="15"/>
  <c r="L293" i="15"/>
  <c r="L292" i="15"/>
  <c r="Z292" i="15" s="1"/>
  <c r="Z291" i="15"/>
  <c r="L291" i="15"/>
  <c r="V288" i="15"/>
  <c r="X288" i="15" s="1"/>
  <c r="D288" i="15"/>
  <c r="Z287" i="15"/>
  <c r="L287" i="15"/>
  <c r="L286" i="15"/>
  <c r="Z286" i="15" s="1"/>
  <c r="Z285" i="15"/>
  <c r="L285" i="15"/>
  <c r="L284" i="15"/>
  <c r="L288" i="15" s="1"/>
  <c r="N288" i="15" s="1"/>
  <c r="Z283" i="15"/>
  <c r="L283" i="15"/>
  <c r="V280" i="15"/>
  <c r="X280" i="15" s="1"/>
  <c r="L280" i="15"/>
  <c r="N280" i="15" s="1"/>
  <c r="D280" i="15"/>
  <c r="Z279" i="15"/>
  <c r="L279" i="15"/>
  <c r="Z278" i="15"/>
  <c r="L278" i="15"/>
  <c r="Z277" i="15"/>
  <c r="L277" i="15"/>
  <c r="Z276" i="15"/>
  <c r="L276" i="15"/>
  <c r="Z275" i="15"/>
  <c r="Z280" i="15" s="1"/>
  <c r="L275" i="15"/>
  <c r="V272" i="15"/>
  <c r="X272" i="15" s="1"/>
  <c r="L272" i="15"/>
  <c r="N272" i="15" s="1"/>
  <c r="D272" i="15"/>
  <c r="Z271" i="15"/>
  <c r="L271" i="15"/>
  <c r="Z270" i="15"/>
  <c r="L270" i="15"/>
  <c r="Z269" i="15"/>
  <c r="L269" i="15"/>
  <c r="Z268" i="15"/>
  <c r="Z272" i="15" s="1"/>
  <c r="L268" i="15"/>
  <c r="Z267" i="15"/>
  <c r="L267" i="15"/>
  <c r="V264" i="15"/>
  <c r="D264" i="15"/>
  <c r="X264" i="15" s="1"/>
  <c r="Z263" i="15"/>
  <c r="L263" i="15"/>
  <c r="L262" i="15"/>
  <c r="Z262" i="15" s="1"/>
  <c r="Z261" i="15"/>
  <c r="L261" i="15"/>
  <c r="L260" i="15"/>
  <c r="Z259" i="15"/>
  <c r="L259" i="15"/>
  <c r="V253" i="15"/>
  <c r="V251" i="15"/>
  <c r="X251" i="15" s="1"/>
  <c r="L251" i="15"/>
  <c r="N251" i="15" s="1"/>
  <c r="D251" i="15"/>
  <c r="Z250" i="15"/>
  <c r="L250" i="15"/>
  <c r="Z249" i="15"/>
  <c r="L249" i="15"/>
  <c r="Z248" i="15"/>
  <c r="L248" i="15"/>
  <c r="Z247" i="15"/>
  <c r="L247" i="15"/>
  <c r="Z246" i="15"/>
  <c r="L246" i="15"/>
  <c r="Z242" i="15"/>
  <c r="V242" i="15"/>
  <c r="X242" i="15" s="1"/>
  <c r="L242" i="15"/>
  <c r="N242" i="15" s="1"/>
  <c r="D242" i="15"/>
  <c r="Z241" i="15"/>
  <c r="L241" i="15"/>
  <c r="Z240" i="15"/>
  <c r="L240" i="15"/>
  <c r="Z239" i="15"/>
  <c r="L239" i="15"/>
  <c r="Z238" i="15"/>
  <c r="L238" i="15"/>
  <c r="Z237" i="15"/>
  <c r="L237" i="15"/>
  <c r="V234" i="15"/>
  <c r="D234" i="15"/>
  <c r="D253" i="15" s="1"/>
  <c r="Z233" i="15"/>
  <c r="L233" i="15"/>
  <c r="L232" i="15"/>
  <c r="Z232" i="15" s="1"/>
  <c r="Z231" i="15"/>
  <c r="L231" i="15"/>
  <c r="L230" i="15"/>
  <c r="Z229" i="15"/>
  <c r="L229" i="15"/>
  <c r="V221" i="15"/>
  <c r="X221" i="15" s="1"/>
  <c r="L221" i="15"/>
  <c r="N221" i="15" s="1"/>
  <c r="D221" i="15"/>
  <c r="Z220" i="15"/>
  <c r="L220" i="15"/>
  <c r="Z219" i="15"/>
  <c r="L219" i="15"/>
  <c r="Z218" i="15"/>
  <c r="L218" i="15"/>
  <c r="Z217" i="15"/>
  <c r="L217" i="15"/>
  <c r="Z216" i="15"/>
  <c r="L216" i="15"/>
  <c r="Z215" i="15"/>
  <c r="Z221" i="15" s="1"/>
  <c r="L215" i="15"/>
  <c r="V212" i="15"/>
  <c r="D212" i="15"/>
  <c r="L211" i="15"/>
  <c r="Z211" i="15" s="1"/>
  <c r="Z210" i="15"/>
  <c r="L210" i="15"/>
  <c r="L209" i="15"/>
  <c r="Z209" i="15" s="1"/>
  <c r="Z208" i="15"/>
  <c r="L208" i="15"/>
  <c r="L207" i="15"/>
  <c r="Z207" i="15" s="1"/>
  <c r="Z212" i="15" s="1"/>
  <c r="X204" i="15"/>
  <c r="V204" i="15"/>
  <c r="D204" i="15"/>
  <c r="L203" i="15"/>
  <c r="Z203" i="15" s="1"/>
  <c r="Z202" i="15"/>
  <c r="L202" i="15"/>
  <c r="L201" i="15"/>
  <c r="Z201" i="15" s="1"/>
  <c r="Z200" i="15"/>
  <c r="L200" i="15"/>
  <c r="L199" i="15"/>
  <c r="Z199" i="15" s="1"/>
  <c r="X196" i="15"/>
  <c r="V196" i="15"/>
  <c r="D196" i="15"/>
  <c r="L195" i="15"/>
  <c r="Z195" i="15" s="1"/>
  <c r="L194" i="15"/>
  <c r="Z194" i="15" s="1"/>
  <c r="L193" i="15"/>
  <c r="Z193" i="15" s="1"/>
  <c r="Z196" i="15" s="1"/>
  <c r="Z192" i="15"/>
  <c r="L192" i="15"/>
  <c r="X189" i="15"/>
  <c r="V189" i="15"/>
  <c r="V223" i="15" s="1"/>
  <c r="D189" i="15"/>
  <c r="L188" i="15"/>
  <c r="Z188" i="15" s="1"/>
  <c r="L187" i="15"/>
  <c r="Z187" i="15" s="1"/>
  <c r="L186" i="15"/>
  <c r="Z186" i="15" s="1"/>
  <c r="L185" i="15"/>
  <c r="Z185" i="15" s="1"/>
  <c r="Z184" i="15"/>
  <c r="L184" i="15"/>
  <c r="V176" i="15"/>
  <c r="X176" i="15" s="1"/>
  <c r="D176" i="15"/>
  <c r="L175" i="15"/>
  <c r="Z175" i="15" s="1"/>
  <c r="L174" i="15"/>
  <c r="Z174" i="15" s="1"/>
  <c r="Z173" i="15"/>
  <c r="L173" i="15"/>
  <c r="L172" i="15"/>
  <c r="Z172" i="15" s="1"/>
  <c r="Z171" i="15"/>
  <c r="L171" i="15"/>
  <c r="V167" i="15"/>
  <c r="X167" i="15" s="1"/>
  <c r="D167" i="15"/>
  <c r="L166" i="15"/>
  <c r="Z166" i="15" s="1"/>
  <c r="Z165" i="15"/>
  <c r="L165" i="15"/>
  <c r="L164" i="15"/>
  <c r="Z164" i="15" s="1"/>
  <c r="Z163" i="15"/>
  <c r="L163" i="15"/>
  <c r="L162" i="15"/>
  <c r="V159" i="15"/>
  <c r="D159" i="15"/>
  <c r="D178" i="15" s="1"/>
  <c r="L158" i="15"/>
  <c r="Z158" i="15" s="1"/>
  <c r="Z157" i="15"/>
  <c r="L157" i="15"/>
  <c r="L156" i="15"/>
  <c r="Z156" i="15" s="1"/>
  <c r="Z159" i="15" s="1"/>
  <c r="Z155" i="15"/>
  <c r="L155" i="15"/>
  <c r="L154" i="15"/>
  <c r="Z154" i="15" s="1"/>
  <c r="D148" i="15"/>
  <c r="Z146" i="15"/>
  <c r="V144" i="15"/>
  <c r="X144" i="15" s="1"/>
  <c r="D144" i="15"/>
  <c r="L143" i="15"/>
  <c r="Z143" i="15" s="1"/>
  <c r="Z142" i="15"/>
  <c r="L142" i="15"/>
  <c r="L141" i="15"/>
  <c r="Z141" i="15" s="1"/>
  <c r="Z140" i="15"/>
  <c r="L140" i="15"/>
  <c r="L139" i="15"/>
  <c r="L144" i="15" s="1"/>
  <c r="N144" i="15" s="1"/>
  <c r="V135" i="15"/>
  <c r="X135" i="15" s="1"/>
  <c r="L135" i="15"/>
  <c r="N135" i="15" s="1"/>
  <c r="D135" i="15"/>
  <c r="L134" i="15"/>
  <c r="Z134" i="15" s="1"/>
  <c r="Z133" i="15"/>
  <c r="L133" i="15"/>
  <c r="L132" i="15"/>
  <c r="Z132" i="15" s="1"/>
  <c r="Z131" i="15"/>
  <c r="L131" i="15"/>
  <c r="L130" i="15"/>
  <c r="Z130" i="15" s="1"/>
  <c r="Z127" i="15"/>
  <c r="V127" i="15"/>
  <c r="X127" i="15" s="1"/>
  <c r="L127" i="15"/>
  <c r="N127" i="15" s="1"/>
  <c r="D127" i="15"/>
  <c r="Z126" i="15"/>
  <c r="L126" i="15"/>
  <c r="Z125" i="15"/>
  <c r="L125" i="15"/>
  <c r="Z124" i="15"/>
  <c r="L124" i="15"/>
  <c r="Z123" i="15"/>
  <c r="L123" i="15"/>
  <c r="Z122" i="15"/>
  <c r="L122" i="15"/>
  <c r="V119" i="15"/>
  <c r="D119" i="15"/>
  <c r="Z118" i="15"/>
  <c r="L118" i="15"/>
  <c r="Z117" i="15"/>
  <c r="L117" i="15"/>
  <c r="Z116" i="15"/>
  <c r="L116" i="15"/>
  <c r="Z115" i="15"/>
  <c r="L115" i="15"/>
  <c r="Z114" i="15"/>
  <c r="Z119" i="15" s="1"/>
  <c r="L114" i="15"/>
  <c r="L119" i="15" s="1"/>
  <c r="N119" i="15" s="1"/>
  <c r="V106" i="15"/>
  <c r="X106" i="15" s="1"/>
  <c r="L106" i="15"/>
  <c r="N106" i="15" s="1"/>
  <c r="D106" i="15"/>
  <c r="L105" i="15"/>
  <c r="Z105" i="15" s="1"/>
  <c r="Z104" i="15"/>
  <c r="L104" i="15"/>
  <c r="L103" i="15"/>
  <c r="Z103" i="15" s="1"/>
  <c r="Z102" i="15"/>
  <c r="L102" i="15"/>
  <c r="L101" i="15"/>
  <c r="Z101" i="15" s="1"/>
  <c r="Z100" i="15"/>
  <c r="L100" i="15"/>
  <c r="V97" i="15"/>
  <c r="X97" i="15" s="1"/>
  <c r="L97" i="15"/>
  <c r="N97" i="15" s="1"/>
  <c r="D97" i="15"/>
  <c r="Z96" i="15"/>
  <c r="L96" i="15"/>
  <c r="Z95" i="15"/>
  <c r="L95" i="15"/>
  <c r="Z94" i="15"/>
  <c r="L94" i="15"/>
  <c r="Z93" i="15"/>
  <c r="L93" i="15"/>
  <c r="Z92" i="15"/>
  <c r="Z97" i="15" s="1"/>
  <c r="L92" i="15"/>
  <c r="V89" i="15"/>
  <c r="X89" i="15" s="1"/>
  <c r="L89" i="15"/>
  <c r="N89" i="15" s="1"/>
  <c r="D89" i="15"/>
  <c r="Z88" i="15"/>
  <c r="L88" i="15"/>
  <c r="Z87" i="15"/>
  <c r="L87" i="15"/>
  <c r="Z86" i="15"/>
  <c r="L86" i="15"/>
  <c r="Z85" i="15"/>
  <c r="Z89" i="15" s="1"/>
  <c r="L85" i="15"/>
  <c r="Z84" i="15"/>
  <c r="L84" i="15"/>
  <c r="V81" i="15"/>
  <c r="D81" i="15"/>
  <c r="X81" i="15" s="1"/>
  <c r="Z80" i="15"/>
  <c r="L80" i="15"/>
  <c r="L79" i="15"/>
  <c r="Z79" i="15" s="1"/>
  <c r="Z78" i="15"/>
  <c r="L78" i="15"/>
  <c r="L77" i="15"/>
  <c r="L81" i="15" s="1"/>
  <c r="N81" i="15" s="1"/>
  <c r="V74" i="15"/>
  <c r="L74" i="15"/>
  <c r="N74" i="15" s="1"/>
  <c r="D74" i="15"/>
  <c r="L73" i="15"/>
  <c r="Z73" i="15" s="1"/>
  <c r="Z72" i="15"/>
  <c r="L72" i="15"/>
  <c r="L71" i="15"/>
  <c r="Z71" i="15" s="1"/>
  <c r="Z70" i="15"/>
  <c r="L70" i="15"/>
  <c r="L69" i="15"/>
  <c r="L108" i="15" s="1"/>
  <c r="V61" i="15"/>
  <c r="X61" i="15" s="1"/>
  <c r="D61" i="15"/>
  <c r="Z60" i="15"/>
  <c r="L60" i="15"/>
  <c r="Z59" i="15"/>
  <c r="L59" i="15"/>
  <c r="Z58" i="15"/>
  <c r="L58" i="15"/>
  <c r="Z57" i="15"/>
  <c r="L57" i="15"/>
  <c r="Z56" i="15"/>
  <c r="Z61" i="15" s="1"/>
  <c r="L56" i="15"/>
  <c r="L61" i="15" s="1"/>
  <c r="N61" i="15" s="1"/>
  <c r="V53" i="15"/>
  <c r="X53" i="15" s="1"/>
  <c r="D53" i="15"/>
  <c r="L52" i="15"/>
  <c r="Z52" i="15" s="1"/>
  <c r="Z51" i="15"/>
  <c r="L51" i="15"/>
  <c r="L50" i="15"/>
  <c r="L53" i="15" s="1"/>
  <c r="N53" i="15" s="1"/>
  <c r="Z49" i="15"/>
  <c r="L49" i="15"/>
  <c r="X46" i="15"/>
  <c r="V46" i="15"/>
  <c r="D46" i="15"/>
  <c r="D63" i="15" s="1"/>
  <c r="Z45" i="15"/>
  <c r="L45" i="15"/>
  <c r="L44" i="15"/>
  <c r="Z44" i="15" s="1"/>
  <c r="Z43" i="15"/>
  <c r="L43" i="15"/>
  <c r="L42" i="15"/>
  <c r="Z41" i="15"/>
  <c r="L41" i="15"/>
  <c r="V35" i="15"/>
  <c r="L35" i="15"/>
  <c r="D35" i="15"/>
  <c r="L33" i="15"/>
  <c r="Z33" i="15" s="1"/>
  <c r="Z32" i="15"/>
  <c r="L32" i="15"/>
  <c r="L31" i="15"/>
  <c r="Z31" i="15" s="1"/>
  <c r="Z30" i="15"/>
  <c r="L30" i="15"/>
  <c r="L29" i="15"/>
  <c r="Z29" i="15" s="1"/>
  <c r="Z35" i="15" s="1"/>
  <c r="V24" i="15"/>
  <c r="L24" i="15"/>
  <c r="N24" i="15" s="1"/>
  <c r="D24" i="15"/>
  <c r="L23" i="15"/>
  <c r="Z23" i="15" s="1"/>
  <c r="Z22" i="15"/>
  <c r="L22" i="15"/>
  <c r="L21" i="15"/>
  <c r="Z21" i="15" s="1"/>
  <c r="Z20" i="15"/>
  <c r="L20" i="15"/>
  <c r="L19" i="15"/>
  <c r="Z19" i="15" s="1"/>
  <c r="Z18" i="15"/>
  <c r="L18" i="15"/>
  <c r="V965" i="1"/>
  <c r="X965" i="1" s="1"/>
  <c r="D965" i="1"/>
  <c r="L964" i="1"/>
  <c r="Z964" i="1" s="1"/>
  <c r="L963" i="1"/>
  <c r="Z963" i="1" s="1"/>
  <c r="L962" i="1"/>
  <c r="Z962" i="1" s="1"/>
  <c r="L961" i="1"/>
  <c r="Z961" i="1" s="1"/>
  <c r="Z960" i="1"/>
  <c r="L960" i="1"/>
  <c r="V957" i="1"/>
  <c r="X957" i="1" s="1"/>
  <c r="D957" i="1"/>
  <c r="L956" i="1"/>
  <c r="Z956" i="1" s="1"/>
  <c r="L955" i="1"/>
  <c r="Z955" i="1" s="1"/>
  <c r="L954" i="1"/>
  <c r="Z954" i="1" s="1"/>
  <c r="L953" i="1"/>
  <c r="Z953" i="1" s="1"/>
  <c r="Z952" i="1"/>
  <c r="L952" i="1"/>
  <c r="L951" i="1"/>
  <c r="Z951" i="1" s="1"/>
  <c r="Z950" i="1"/>
  <c r="L950" i="1"/>
  <c r="V947" i="1"/>
  <c r="D947" i="1"/>
  <c r="L946" i="1"/>
  <c r="Z946" i="1" s="1"/>
  <c r="L945" i="1"/>
  <c r="Z945" i="1" s="1"/>
  <c r="Z944" i="1"/>
  <c r="L944" i="1"/>
  <c r="L943" i="1"/>
  <c r="Z943" i="1" s="1"/>
  <c r="L942" i="1"/>
  <c r="Z942" i="1" s="1"/>
  <c r="L941" i="1"/>
  <c r="Z941" i="1" s="1"/>
  <c r="L940" i="1"/>
  <c r="Z940" i="1" s="1"/>
  <c r="L939" i="1"/>
  <c r="X936" i="1"/>
  <c r="V936" i="1"/>
  <c r="D936" i="1"/>
  <c r="L935" i="1"/>
  <c r="Z935" i="1" s="1"/>
  <c r="Z934" i="1"/>
  <c r="L934" i="1"/>
  <c r="L933" i="1"/>
  <c r="Z933" i="1" s="1"/>
  <c r="Z932" i="1"/>
  <c r="L932" i="1"/>
  <c r="L931" i="1"/>
  <c r="Z931" i="1" s="1"/>
  <c r="Z930" i="1"/>
  <c r="Z936" i="1" s="1"/>
  <c r="L930" i="1"/>
  <c r="V927" i="1"/>
  <c r="D927" i="1"/>
  <c r="X927" i="1" s="1"/>
  <c r="Z926" i="1"/>
  <c r="L926" i="1"/>
  <c r="L925" i="1"/>
  <c r="Z925" i="1" s="1"/>
  <c r="Z924" i="1"/>
  <c r="L924" i="1"/>
  <c r="L923" i="1"/>
  <c r="Z923" i="1" s="1"/>
  <c r="Z922" i="1"/>
  <c r="L922" i="1"/>
  <c r="L921" i="1"/>
  <c r="Z921" i="1" s="1"/>
  <c r="L920" i="1"/>
  <c r="X917" i="1"/>
  <c r="V917" i="1"/>
  <c r="D917" i="1"/>
  <c r="L916" i="1"/>
  <c r="Z916" i="1" s="1"/>
  <c r="L915" i="1"/>
  <c r="Z915" i="1" s="1"/>
  <c r="Z914" i="1"/>
  <c r="L914" i="1"/>
  <c r="L913" i="1"/>
  <c r="Z913" i="1" s="1"/>
  <c r="L912" i="1"/>
  <c r="Z912" i="1" s="1"/>
  <c r="L911" i="1"/>
  <c r="V908" i="1"/>
  <c r="D908" i="1"/>
  <c r="L907" i="1"/>
  <c r="Z907" i="1" s="1"/>
  <c r="Z906" i="1"/>
  <c r="L906" i="1"/>
  <c r="L905" i="1"/>
  <c r="Z905" i="1" s="1"/>
  <c r="Z904" i="1"/>
  <c r="L904" i="1"/>
  <c r="L903" i="1"/>
  <c r="Z903" i="1" s="1"/>
  <c r="L902" i="1"/>
  <c r="Z902" i="1" s="1"/>
  <c r="X894" i="1"/>
  <c r="V894" i="1"/>
  <c r="D894" i="1"/>
  <c r="Z893" i="1"/>
  <c r="Z892" i="1"/>
  <c r="L892" i="1"/>
  <c r="Z891" i="1"/>
  <c r="L891" i="1"/>
  <c r="Z890" i="1"/>
  <c r="L890" i="1"/>
  <c r="Z889" i="1"/>
  <c r="L889" i="1"/>
  <c r="Z888" i="1"/>
  <c r="L888" i="1"/>
  <c r="Z887" i="1"/>
  <c r="L887" i="1"/>
  <c r="L886" i="1"/>
  <c r="Z886" i="1" s="1"/>
  <c r="Z885" i="1"/>
  <c r="L885" i="1"/>
  <c r="L884" i="1"/>
  <c r="Z884" i="1" s="1"/>
  <c r="Z883" i="1"/>
  <c r="L883" i="1"/>
  <c r="L882" i="1"/>
  <c r="Z882" i="1" s="1"/>
  <c r="Z881" i="1"/>
  <c r="L881" i="1"/>
  <c r="L880" i="1"/>
  <c r="Z880" i="1" s="1"/>
  <c r="Z894" i="1" s="1"/>
  <c r="V877" i="1"/>
  <c r="X877" i="1" s="1"/>
  <c r="D877" i="1"/>
  <c r="Z876" i="1"/>
  <c r="L875" i="1"/>
  <c r="Z875" i="1" s="1"/>
  <c r="L874" i="1"/>
  <c r="Z874" i="1" s="1"/>
  <c r="L873" i="1"/>
  <c r="Z873" i="1" s="1"/>
  <c r="L872" i="1"/>
  <c r="Z872" i="1" s="1"/>
  <c r="Z871" i="1"/>
  <c r="L871" i="1"/>
  <c r="L870" i="1"/>
  <c r="Z870" i="1" s="1"/>
  <c r="L869" i="1"/>
  <c r="Z869" i="1" s="1"/>
  <c r="L868" i="1"/>
  <c r="Z868" i="1" s="1"/>
  <c r="Z867" i="1"/>
  <c r="L867" i="1"/>
  <c r="L866" i="1"/>
  <c r="Z866" i="1" s="1"/>
  <c r="L865" i="1"/>
  <c r="Z865" i="1" s="1"/>
  <c r="L864" i="1"/>
  <c r="Z863" i="1"/>
  <c r="L863" i="1"/>
  <c r="X860" i="1"/>
  <c r="V860" i="1"/>
  <c r="D860" i="1"/>
  <c r="Z859" i="1"/>
  <c r="L859" i="1"/>
  <c r="L858" i="1"/>
  <c r="Z858" i="1" s="1"/>
  <c r="L857" i="1"/>
  <c r="Z857" i="1" s="1"/>
  <c r="L856" i="1"/>
  <c r="Z856" i="1" s="1"/>
  <c r="Z855" i="1"/>
  <c r="L855" i="1"/>
  <c r="L854" i="1"/>
  <c r="Z854" i="1" s="1"/>
  <c r="Z853" i="1"/>
  <c r="L853" i="1"/>
  <c r="L852" i="1"/>
  <c r="Z852" i="1" s="1"/>
  <c r="L851" i="1"/>
  <c r="Z851" i="1" s="1"/>
  <c r="L850" i="1"/>
  <c r="Z850" i="1" s="1"/>
  <c r="L849" i="1"/>
  <c r="Z849" i="1" s="1"/>
  <c r="L848" i="1"/>
  <c r="Z848" i="1" s="1"/>
  <c r="Z847" i="1"/>
  <c r="L847" i="1"/>
  <c r="L846" i="1"/>
  <c r="V843" i="1"/>
  <c r="D843" i="1"/>
  <c r="X843" i="1" s="1"/>
  <c r="Z842" i="1"/>
  <c r="L841" i="1"/>
  <c r="Z841" i="1" s="1"/>
  <c r="Z840" i="1"/>
  <c r="L840" i="1"/>
  <c r="L839" i="1"/>
  <c r="Z839" i="1" s="1"/>
  <c r="Z838" i="1"/>
  <c r="L838" i="1"/>
  <c r="L837" i="1"/>
  <c r="Z837" i="1" s="1"/>
  <c r="Z836" i="1"/>
  <c r="L836" i="1"/>
  <c r="L835" i="1"/>
  <c r="Z835" i="1" s="1"/>
  <c r="Z834" i="1"/>
  <c r="L834" i="1"/>
  <c r="L833" i="1"/>
  <c r="Z833" i="1" s="1"/>
  <c r="Z832" i="1"/>
  <c r="L832" i="1"/>
  <c r="L831" i="1"/>
  <c r="Z831" i="1" s="1"/>
  <c r="Z830" i="1"/>
  <c r="L830" i="1"/>
  <c r="L829" i="1"/>
  <c r="Z829" i="1" s="1"/>
  <c r="Z828" i="1"/>
  <c r="L828" i="1"/>
  <c r="V825" i="1"/>
  <c r="D825" i="1"/>
  <c r="D896" i="1" s="1"/>
  <c r="Z824" i="1"/>
  <c r="L824" i="1"/>
  <c r="L823" i="1"/>
  <c r="Z823" i="1" s="1"/>
  <c r="Z822" i="1"/>
  <c r="L822" i="1"/>
  <c r="L821" i="1"/>
  <c r="Z821" i="1" s="1"/>
  <c r="Z820" i="1"/>
  <c r="L820" i="1"/>
  <c r="L819" i="1"/>
  <c r="Z819" i="1" s="1"/>
  <c r="Z818" i="1"/>
  <c r="L818" i="1"/>
  <c r="L817" i="1"/>
  <c r="Z817" i="1" s="1"/>
  <c r="Z816" i="1"/>
  <c r="L816" i="1"/>
  <c r="L815" i="1"/>
  <c r="Z815" i="1" s="1"/>
  <c r="Z814" i="1"/>
  <c r="L814" i="1"/>
  <c r="L813" i="1"/>
  <c r="Z813" i="1" s="1"/>
  <c r="Z812" i="1"/>
  <c r="L812" i="1"/>
  <c r="L811" i="1"/>
  <c r="V808" i="1"/>
  <c r="X808" i="1" s="1"/>
  <c r="L808" i="1"/>
  <c r="N808" i="1" s="1"/>
  <c r="D808" i="1"/>
  <c r="Z807" i="1"/>
  <c r="L807" i="1"/>
  <c r="Z806" i="1"/>
  <c r="L806" i="1"/>
  <c r="Z805" i="1"/>
  <c r="L805" i="1"/>
  <c r="Z804" i="1"/>
  <c r="L804" i="1"/>
  <c r="Z803" i="1"/>
  <c r="L803" i="1"/>
  <c r="Z802" i="1"/>
  <c r="L802" i="1"/>
  <c r="Z801" i="1"/>
  <c r="L801" i="1"/>
  <c r="Z800" i="1"/>
  <c r="L800" i="1"/>
  <c r="Z799" i="1"/>
  <c r="L799" i="1"/>
  <c r="Z798" i="1"/>
  <c r="L798" i="1"/>
  <c r="Z797" i="1"/>
  <c r="L797" i="1"/>
  <c r="Z796" i="1"/>
  <c r="L796" i="1"/>
  <c r="Z795" i="1"/>
  <c r="L795" i="1"/>
  <c r="Z794" i="1"/>
  <c r="L794" i="1"/>
  <c r="V788" i="1"/>
  <c r="X788" i="1" s="1"/>
  <c r="L788" i="1"/>
  <c r="N788" i="1" s="1"/>
  <c r="D788" i="1"/>
  <c r="Z787" i="1"/>
  <c r="L787" i="1"/>
  <c r="Z786" i="1"/>
  <c r="L786" i="1"/>
  <c r="Z785" i="1"/>
  <c r="L785" i="1"/>
  <c r="Z784" i="1"/>
  <c r="L784" i="1"/>
  <c r="Z783" i="1"/>
  <c r="L783" i="1"/>
  <c r="Z782" i="1"/>
  <c r="L782" i="1"/>
  <c r="Z781" i="1"/>
  <c r="L781" i="1"/>
  <c r="Z780" i="1"/>
  <c r="L780" i="1"/>
  <c r="Z779" i="1"/>
  <c r="L779" i="1"/>
  <c r="Z778" i="1"/>
  <c r="Z788" i="1" s="1"/>
  <c r="L778" i="1"/>
  <c r="Z770" i="1"/>
  <c r="Z769" i="1"/>
  <c r="V764" i="1"/>
  <c r="D764" i="1"/>
  <c r="Z763" i="1"/>
  <c r="L763" i="1"/>
  <c r="L762" i="1"/>
  <c r="V759" i="1"/>
  <c r="X759" i="1" s="1"/>
  <c r="L759" i="1"/>
  <c r="N759" i="1" s="1"/>
  <c r="D759" i="1"/>
  <c r="Z758" i="1"/>
  <c r="L758" i="1"/>
  <c r="Z757" i="1"/>
  <c r="L757" i="1"/>
  <c r="Z756" i="1"/>
  <c r="Z759" i="1" s="1"/>
  <c r="L756" i="1"/>
  <c r="Z755" i="1"/>
  <c r="L755" i="1"/>
  <c r="V752" i="1"/>
  <c r="X752" i="1" s="1"/>
  <c r="D752" i="1"/>
  <c r="Z751" i="1"/>
  <c r="L751" i="1"/>
  <c r="L750" i="1"/>
  <c r="Z750" i="1" s="1"/>
  <c r="Z749" i="1"/>
  <c r="L749" i="1"/>
  <c r="L748" i="1"/>
  <c r="L752" i="1" s="1"/>
  <c r="N752" i="1" s="1"/>
  <c r="Z747" i="1"/>
  <c r="L747" i="1"/>
  <c r="X744" i="1"/>
  <c r="V744" i="1"/>
  <c r="L744" i="1"/>
  <c r="N744" i="1" s="1"/>
  <c r="D744" i="1"/>
  <c r="Z743" i="1"/>
  <c r="L743" i="1"/>
  <c r="Z742" i="1"/>
  <c r="L742" i="1"/>
  <c r="Z741" i="1"/>
  <c r="L741" i="1"/>
  <c r="Z740" i="1"/>
  <c r="L740" i="1"/>
  <c r="Z739" i="1"/>
  <c r="L739" i="1"/>
  <c r="V736" i="1"/>
  <c r="X736" i="1" s="1"/>
  <c r="D736" i="1"/>
  <c r="Z735" i="1"/>
  <c r="L735" i="1"/>
  <c r="L734" i="1"/>
  <c r="Z734" i="1" s="1"/>
  <c r="Z733" i="1"/>
  <c r="L733" i="1"/>
  <c r="L732" i="1"/>
  <c r="Z731" i="1"/>
  <c r="L731" i="1"/>
  <c r="X728" i="1"/>
  <c r="V728" i="1"/>
  <c r="L728" i="1"/>
  <c r="N728" i="1" s="1"/>
  <c r="D728" i="1"/>
  <c r="Z727" i="1"/>
  <c r="L727" i="1"/>
  <c r="Z726" i="1"/>
  <c r="L726" i="1"/>
  <c r="Z725" i="1"/>
  <c r="L725" i="1"/>
  <c r="Z724" i="1"/>
  <c r="L724" i="1"/>
  <c r="Z723" i="1"/>
  <c r="Z728" i="1" s="1"/>
  <c r="L723" i="1"/>
  <c r="V720" i="1"/>
  <c r="X720" i="1" s="1"/>
  <c r="L720" i="1"/>
  <c r="N720" i="1" s="1"/>
  <c r="D720" i="1"/>
  <c r="Z719" i="1"/>
  <c r="L719" i="1"/>
  <c r="Z718" i="1"/>
  <c r="L718" i="1"/>
  <c r="Z717" i="1"/>
  <c r="L717" i="1"/>
  <c r="Z716" i="1"/>
  <c r="Z720" i="1" s="1"/>
  <c r="L716" i="1"/>
  <c r="Z715" i="1"/>
  <c r="L715" i="1"/>
  <c r="V712" i="1"/>
  <c r="L712" i="1"/>
  <c r="N712" i="1" s="1"/>
  <c r="D712" i="1"/>
  <c r="X712" i="1" s="1"/>
  <c r="Z711" i="1"/>
  <c r="L711" i="1"/>
  <c r="Z710" i="1"/>
  <c r="L710" i="1"/>
  <c r="Z709" i="1"/>
  <c r="L709" i="1"/>
  <c r="Z708" i="1"/>
  <c r="Z712" i="1" s="1"/>
  <c r="L708" i="1"/>
  <c r="Z707" i="1"/>
  <c r="L707" i="1"/>
  <c r="X704" i="1"/>
  <c r="V704" i="1"/>
  <c r="D704" i="1"/>
  <c r="Z703" i="1"/>
  <c r="L703" i="1"/>
  <c r="L702" i="1"/>
  <c r="Z702" i="1" s="1"/>
  <c r="Z701" i="1"/>
  <c r="L701" i="1"/>
  <c r="L700" i="1"/>
  <c r="Z699" i="1"/>
  <c r="L699" i="1"/>
  <c r="X696" i="1"/>
  <c r="V696" i="1"/>
  <c r="L696" i="1"/>
  <c r="N696" i="1" s="1"/>
  <c r="D696" i="1"/>
  <c r="Z695" i="1"/>
  <c r="L695" i="1"/>
  <c r="Z694" i="1"/>
  <c r="L694" i="1"/>
  <c r="Z693" i="1"/>
  <c r="L693" i="1"/>
  <c r="Z692" i="1"/>
  <c r="L692" i="1"/>
  <c r="Z691" i="1"/>
  <c r="Z696" i="1" s="1"/>
  <c r="L691" i="1"/>
  <c r="V688" i="1"/>
  <c r="D688" i="1"/>
  <c r="Z687" i="1"/>
  <c r="L687" i="1"/>
  <c r="L686" i="1"/>
  <c r="Z686" i="1" s="1"/>
  <c r="Z685" i="1"/>
  <c r="L685" i="1"/>
  <c r="L684" i="1"/>
  <c r="L688" i="1" s="1"/>
  <c r="N688" i="1" s="1"/>
  <c r="Z683" i="1"/>
  <c r="L683" i="1"/>
  <c r="X680" i="1"/>
  <c r="V680" i="1"/>
  <c r="D680" i="1"/>
  <c r="Z679" i="1"/>
  <c r="L679" i="1"/>
  <c r="L678" i="1"/>
  <c r="Z678" i="1" s="1"/>
  <c r="Z677" i="1"/>
  <c r="L677" i="1"/>
  <c r="L676" i="1"/>
  <c r="V673" i="1"/>
  <c r="X673" i="1" s="1"/>
  <c r="D673" i="1"/>
  <c r="L672" i="1"/>
  <c r="Z672" i="1" s="1"/>
  <c r="Z671" i="1"/>
  <c r="L671" i="1"/>
  <c r="L670" i="1"/>
  <c r="Z670" i="1" s="1"/>
  <c r="Z669" i="1"/>
  <c r="L669" i="1"/>
  <c r="L668" i="1"/>
  <c r="Z668" i="1" s="1"/>
  <c r="Z673" i="1" s="1"/>
  <c r="V665" i="1"/>
  <c r="X665" i="1" s="1"/>
  <c r="L665" i="1"/>
  <c r="N665" i="1" s="1"/>
  <c r="D665" i="1"/>
  <c r="Z664" i="1"/>
  <c r="L664" i="1"/>
  <c r="Z663" i="1"/>
  <c r="L663" i="1"/>
  <c r="Z662" i="1"/>
  <c r="L662" i="1"/>
  <c r="Z661" i="1"/>
  <c r="L661" i="1"/>
  <c r="Z660" i="1"/>
  <c r="Z665" i="1" s="1"/>
  <c r="L660" i="1"/>
  <c r="V657" i="1"/>
  <c r="X657" i="1" s="1"/>
  <c r="D657" i="1"/>
  <c r="L656" i="1"/>
  <c r="Z656" i="1" s="1"/>
  <c r="Z655" i="1"/>
  <c r="L655" i="1"/>
  <c r="L654" i="1"/>
  <c r="Z654" i="1" s="1"/>
  <c r="Z653" i="1"/>
  <c r="L653" i="1"/>
  <c r="L652" i="1"/>
  <c r="Z651" i="1"/>
  <c r="L651" i="1"/>
  <c r="X648" i="1"/>
  <c r="V648" i="1"/>
  <c r="D648" i="1"/>
  <c r="Z647" i="1"/>
  <c r="L647" i="1"/>
  <c r="L646" i="1"/>
  <c r="Z646" i="1" s="1"/>
  <c r="Z645" i="1"/>
  <c r="L645" i="1"/>
  <c r="L644" i="1"/>
  <c r="L648" i="1" s="1"/>
  <c r="N648" i="1" s="1"/>
  <c r="Z643" i="1"/>
  <c r="L643" i="1"/>
  <c r="V640" i="1"/>
  <c r="X640" i="1" s="1"/>
  <c r="D640" i="1"/>
  <c r="Z639" i="1"/>
  <c r="L639" i="1"/>
  <c r="L638" i="1"/>
  <c r="Z638" i="1" s="1"/>
  <c r="Z637" i="1"/>
  <c r="L637" i="1"/>
  <c r="L636" i="1"/>
  <c r="Z636" i="1" s="1"/>
  <c r="Z635" i="1"/>
  <c r="L635" i="1"/>
  <c r="L634" i="1"/>
  <c r="V631" i="1"/>
  <c r="X631" i="1" s="1"/>
  <c r="L631" i="1"/>
  <c r="N631" i="1" s="1"/>
  <c r="D631" i="1"/>
  <c r="Z630" i="1"/>
  <c r="L630" i="1"/>
  <c r="Z629" i="1"/>
  <c r="L629" i="1"/>
  <c r="Z628" i="1"/>
  <c r="L628" i="1"/>
  <c r="Z627" i="1"/>
  <c r="L627" i="1"/>
  <c r="Z626" i="1"/>
  <c r="L626" i="1"/>
  <c r="Z625" i="1"/>
  <c r="Z631" i="1" s="1"/>
  <c r="L625" i="1"/>
  <c r="V622" i="1"/>
  <c r="L622" i="1"/>
  <c r="N622" i="1" s="1"/>
  <c r="D622" i="1"/>
  <c r="Z621" i="1"/>
  <c r="L621" i="1"/>
  <c r="Z620" i="1"/>
  <c r="L620" i="1"/>
  <c r="Z619" i="1"/>
  <c r="L619" i="1"/>
  <c r="Z618" i="1"/>
  <c r="L618" i="1"/>
  <c r="Z617" i="1"/>
  <c r="L617" i="1"/>
  <c r="Z616" i="1"/>
  <c r="L616" i="1"/>
  <c r="Z608" i="1"/>
  <c r="X606" i="1"/>
  <c r="V606" i="1"/>
  <c r="D606" i="1"/>
  <c r="L605" i="1"/>
  <c r="Z605" i="1" s="1"/>
  <c r="L604" i="1"/>
  <c r="Z604" i="1" s="1"/>
  <c r="L603" i="1"/>
  <c r="Z603" i="1" s="1"/>
  <c r="Z602" i="1"/>
  <c r="L602" i="1"/>
  <c r="L601" i="1"/>
  <c r="Z601" i="1" s="1"/>
  <c r="L600" i="1"/>
  <c r="L599" i="1"/>
  <c r="Z599" i="1" s="1"/>
  <c r="V596" i="1"/>
  <c r="D596" i="1"/>
  <c r="Z595" i="1"/>
  <c r="L595" i="1"/>
  <c r="L594" i="1"/>
  <c r="Z594" i="1" s="1"/>
  <c r="Z593" i="1"/>
  <c r="L593" i="1"/>
  <c r="L592" i="1"/>
  <c r="Z592" i="1" s="1"/>
  <c r="Z591" i="1"/>
  <c r="L591" i="1"/>
  <c r="L590" i="1"/>
  <c r="L596" i="1" s="1"/>
  <c r="N596" i="1" s="1"/>
  <c r="V587" i="1"/>
  <c r="X587" i="1" s="1"/>
  <c r="D587" i="1"/>
  <c r="L586" i="1"/>
  <c r="Z586" i="1" s="1"/>
  <c r="Z585" i="1"/>
  <c r="L585" i="1"/>
  <c r="L584" i="1"/>
  <c r="Z584" i="1" s="1"/>
  <c r="Z583" i="1"/>
  <c r="L583" i="1"/>
  <c r="L582" i="1"/>
  <c r="Z582" i="1" s="1"/>
  <c r="V579" i="1"/>
  <c r="X579" i="1" s="1"/>
  <c r="L579" i="1"/>
  <c r="N579" i="1" s="1"/>
  <c r="D579" i="1"/>
  <c r="L578" i="1"/>
  <c r="Z578" i="1" s="1"/>
  <c r="Z577" i="1"/>
  <c r="L577" i="1"/>
  <c r="L576" i="1"/>
  <c r="Z576" i="1" s="1"/>
  <c r="Z575" i="1"/>
  <c r="Z579" i="1" s="1"/>
  <c r="L575" i="1"/>
  <c r="L574" i="1"/>
  <c r="Z574" i="1" s="1"/>
  <c r="V571" i="1"/>
  <c r="X571" i="1" s="1"/>
  <c r="L571" i="1"/>
  <c r="N571" i="1" s="1"/>
  <c r="D571" i="1"/>
  <c r="Z570" i="1"/>
  <c r="L570" i="1"/>
  <c r="Z569" i="1"/>
  <c r="L569" i="1"/>
  <c r="Z568" i="1"/>
  <c r="L568" i="1"/>
  <c r="Z567" i="1"/>
  <c r="L567" i="1"/>
  <c r="Z566" i="1"/>
  <c r="L566" i="1"/>
  <c r="Z565" i="1"/>
  <c r="L565" i="1"/>
  <c r="Z564" i="1"/>
  <c r="Z571" i="1" s="1"/>
  <c r="L564" i="1"/>
  <c r="Z563" i="1"/>
  <c r="L563" i="1"/>
  <c r="V560" i="1"/>
  <c r="X560" i="1" s="1"/>
  <c r="L560" i="1"/>
  <c r="N560" i="1" s="1"/>
  <c r="D560" i="1"/>
  <c r="Z559" i="1"/>
  <c r="L559" i="1"/>
  <c r="Z558" i="1"/>
  <c r="L558" i="1"/>
  <c r="Z557" i="1"/>
  <c r="L557" i="1"/>
  <c r="Z556" i="1"/>
  <c r="Z560" i="1" s="1"/>
  <c r="L556" i="1"/>
  <c r="Z555" i="1"/>
  <c r="L555" i="1"/>
  <c r="V552" i="1"/>
  <c r="D552" i="1"/>
  <c r="X552" i="1" s="1"/>
  <c r="Z551" i="1"/>
  <c r="L551" i="1"/>
  <c r="L550" i="1"/>
  <c r="Z550" i="1" s="1"/>
  <c r="Z549" i="1"/>
  <c r="L549" i="1"/>
  <c r="L548" i="1"/>
  <c r="Z548" i="1" s="1"/>
  <c r="Z547" i="1"/>
  <c r="L547" i="1"/>
  <c r="L546" i="1"/>
  <c r="V543" i="1"/>
  <c r="X543" i="1" s="1"/>
  <c r="L543" i="1"/>
  <c r="N543" i="1" s="1"/>
  <c r="D543" i="1"/>
  <c r="L542" i="1"/>
  <c r="Z542" i="1" s="1"/>
  <c r="Z541" i="1"/>
  <c r="L541" i="1"/>
  <c r="L540" i="1"/>
  <c r="Z540" i="1" s="1"/>
  <c r="Z539" i="1"/>
  <c r="L539" i="1"/>
  <c r="L538" i="1"/>
  <c r="Z538" i="1" s="1"/>
  <c r="Z537" i="1"/>
  <c r="Z543" i="1" s="1"/>
  <c r="L537" i="1"/>
  <c r="V534" i="1"/>
  <c r="X534" i="1" s="1"/>
  <c r="L534" i="1"/>
  <c r="N534" i="1" s="1"/>
  <c r="D534" i="1"/>
  <c r="Z533" i="1"/>
  <c r="L533" i="1"/>
  <c r="Z532" i="1"/>
  <c r="L532" i="1"/>
  <c r="Z531" i="1"/>
  <c r="L531" i="1"/>
  <c r="Z530" i="1"/>
  <c r="L530" i="1"/>
  <c r="Z529" i="1"/>
  <c r="L529" i="1"/>
  <c r="Z528" i="1"/>
  <c r="L528" i="1"/>
  <c r="Z527" i="1"/>
  <c r="L527" i="1"/>
  <c r="Z526" i="1"/>
  <c r="Z534" i="1" s="1"/>
  <c r="L526" i="1"/>
  <c r="V523" i="1"/>
  <c r="X523" i="1" s="1"/>
  <c r="D523" i="1"/>
  <c r="Z522" i="1"/>
  <c r="L522" i="1"/>
  <c r="Z521" i="1"/>
  <c r="L521" i="1"/>
  <c r="Z520" i="1"/>
  <c r="L520" i="1"/>
  <c r="Z519" i="1"/>
  <c r="L519" i="1"/>
  <c r="Z518" i="1"/>
  <c r="L518" i="1"/>
  <c r="Z517" i="1"/>
  <c r="L517" i="1"/>
  <c r="Z516" i="1"/>
  <c r="Z523" i="1" s="1"/>
  <c r="L516" i="1"/>
  <c r="L523" i="1" s="1"/>
  <c r="N523" i="1" s="1"/>
  <c r="Z515" i="1"/>
  <c r="L515" i="1"/>
  <c r="V512" i="1"/>
  <c r="D512" i="1"/>
  <c r="X512" i="1" s="1"/>
  <c r="Z511" i="1"/>
  <c r="L511" i="1"/>
  <c r="L510" i="1"/>
  <c r="Z510" i="1" s="1"/>
  <c r="Z509" i="1"/>
  <c r="L509" i="1"/>
  <c r="L508" i="1"/>
  <c r="Z507" i="1"/>
  <c r="L507" i="1"/>
  <c r="X504" i="1"/>
  <c r="V504" i="1"/>
  <c r="D504" i="1"/>
  <c r="Z503" i="1"/>
  <c r="L503" i="1"/>
  <c r="L502" i="1"/>
  <c r="Z502" i="1" s="1"/>
  <c r="Z501" i="1"/>
  <c r="L501" i="1"/>
  <c r="L500" i="1"/>
  <c r="Z500" i="1" s="1"/>
  <c r="Z499" i="1"/>
  <c r="L499" i="1"/>
  <c r="L498" i="1"/>
  <c r="L504" i="1" s="1"/>
  <c r="N504" i="1" s="1"/>
  <c r="V495" i="1"/>
  <c r="X495" i="1" s="1"/>
  <c r="L495" i="1"/>
  <c r="N495" i="1" s="1"/>
  <c r="D495" i="1"/>
  <c r="Z494" i="1"/>
  <c r="L494" i="1"/>
  <c r="Z493" i="1"/>
  <c r="L493" i="1"/>
  <c r="Z492" i="1"/>
  <c r="L492" i="1"/>
  <c r="Z491" i="1"/>
  <c r="L491" i="1"/>
  <c r="Z490" i="1"/>
  <c r="L490" i="1"/>
  <c r="Z489" i="1"/>
  <c r="L489" i="1"/>
  <c r="Z488" i="1"/>
  <c r="Z495" i="1" s="1"/>
  <c r="L488" i="1"/>
  <c r="Z487" i="1"/>
  <c r="L487" i="1"/>
  <c r="V484" i="1"/>
  <c r="D484" i="1"/>
  <c r="Z483" i="1"/>
  <c r="L483" i="1"/>
  <c r="L482" i="1"/>
  <c r="Z482" i="1" s="1"/>
  <c r="Z481" i="1"/>
  <c r="L481" i="1"/>
  <c r="L480" i="1"/>
  <c r="Z480" i="1" s="1"/>
  <c r="Z479" i="1"/>
  <c r="L479" i="1"/>
  <c r="L478" i="1"/>
  <c r="Z478" i="1" s="1"/>
  <c r="Z477" i="1"/>
  <c r="L477" i="1"/>
  <c r="L476" i="1"/>
  <c r="L484" i="1" s="1"/>
  <c r="N484" i="1" s="1"/>
  <c r="V473" i="1"/>
  <c r="X473" i="1" s="1"/>
  <c r="D473" i="1"/>
  <c r="L472" i="1"/>
  <c r="Z472" i="1" s="1"/>
  <c r="Z471" i="1"/>
  <c r="L471" i="1"/>
  <c r="L470" i="1"/>
  <c r="Z470" i="1" s="1"/>
  <c r="Z469" i="1"/>
  <c r="L469" i="1"/>
  <c r="L468" i="1"/>
  <c r="Z468" i="1" s="1"/>
  <c r="V465" i="1"/>
  <c r="X465" i="1" s="1"/>
  <c r="L465" i="1"/>
  <c r="N465" i="1" s="1"/>
  <c r="D465" i="1"/>
  <c r="L464" i="1"/>
  <c r="Z464" i="1" s="1"/>
  <c r="Z463" i="1"/>
  <c r="L463" i="1"/>
  <c r="L462" i="1"/>
  <c r="Z462" i="1" s="1"/>
  <c r="Z461" i="1"/>
  <c r="Z465" i="1" s="1"/>
  <c r="L461" i="1"/>
  <c r="L460" i="1"/>
  <c r="Z460" i="1" s="1"/>
  <c r="V457" i="1"/>
  <c r="X457" i="1" s="1"/>
  <c r="L457" i="1"/>
  <c r="N457" i="1" s="1"/>
  <c r="D457" i="1"/>
  <c r="Z456" i="1"/>
  <c r="L456" i="1"/>
  <c r="Z455" i="1"/>
  <c r="L455" i="1"/>
  <c r="Z454" i="1"/>
  <c r="L454" i="1"/>
  <c r="Z453" i="1"/>
  <c r="L453" i="1"/>
  <c r="Z452" i="1"/>
  <c r="Z457" i="1" s="1"/>
  <c r="L452" i="1"/>
  <c r="Z451" i="1"/>
  <c r="L451" i="1"/>
  <c r="V448" i="1"/>
  <c r="X448" i="1" s="1"/>
  <c r="L448" i="1"/>
  <c r="N448" i="1" s="1"/>
  <c r="D448" i="1"/>
  <c r="Z447" i="1"/>
  <c r="L447" i="1"/>
  <c r="Z446" i="1"/>
  <c r="L446" i="1"/>
  <c r="Z445" i="1"/>
  <c r="L445" i="1"/>
  <c r="Z444" i="1"/>
  <c r="L444" i="1"/>
  <c r="Z443" i="1"/>
  <c r="L443" i="1"/>
  <c r="Z442" i="1"/>
  <c r="L442" i="1"/>
  <c r="Z441" i="1"/>
  <c r="L441" i="1"/>
  <c r="Z440" i="1"/>
  <c r="Z448" i="1" s="1"/>
  <c r="L440" i="1"/>
  <c r="Z439" i="1"/>
  <c r="V436" i="1"/>
  <c r="X436" i="1" s="1"/>
  <c r="D436" i="1"/>
  <c r="L435" i="1"/>
  <c r="Z435" i="1" s="1"/>
  <c r="L434" i="1"/>
  <c r="Z434" i="1" s="1"/>
  <c r="L433" i="1"/>
  <c r="Z433" i="1" s="1"/>
  <c r="L432" i="1"/>
  <c r="Z432" i="1" s="1"/>
  <c r="Z431" i="1"/>
  <c r="L431" i="1"/>
  <c r="V428" i="1"/>
  <c r="D428" i="1"/>
  <c r="L427" i="1"/>
  <c r="Z427" i="1" s="1"/>
  <c r="L426" i="1"/>
  <c r="Z426" i="1" s="1"/>
  <c r="L425" i="1"/>
  <c r="Z425" i="1" s="1"/>
  <c r="L424" i="1"/>
  <c r="Z424" i="1" s="1"/>
  <c r="Z423" i="1"/>
  <c r="L423" i="1"/>
  <c r="L422" i="1"/>
  <c r="X419" i="1"/>
  <c r="V419" i="1"/>
  <c r="D419" i="1"/>
  <c r="L418" i="1"/>
  <c r="Z418" i="1" s="1"/>
  <c r="L417" i="1"/>
  <c r="Z417" i="1" s="1"/>
  <c r="L416" i="1"/>
  <c r="Z416" i="1" s="1"/>
  <c r="L415" i="1"/>
  <c r="Z415" i="1" s="1"/>
  <c r="L414" i="1"/>
  <c r="Z414" i="1" s="1"/>
  <c r="Z413" i="1"/>
  <c r="Z419" i="1" s="1"/>
  <c r="L413" i="1"/>
  <c r="L412" i="1"/>
  <c r="Z412" i="1" s="1"/>
  <c r="X409" i="1"/>
  <c r="V409" i="1"/>
  <c r="D409" i="1"/>
  <c r="D610" i="1" s="1"/>
  <c r="L408" i="1"/>
  <c r="Z408" i="1" s="1"/>
  <c r="L407" i="1"/>
  <c r="Z407" i="1" s="1"/>
  <c r="L406" i="1"/>
  <c r="Z406" i="1" s="1"/>
  <c r="L405" i="1"/>
  <c r="Z405" i="1" s="1"/>
  <c r="L404" i="1"/>
  <c r="Z404" i="1" s="1"/>
  <c r="Z409" i="1" s="1"/>
  <c r="Z403" i="1"/>
  <c r="L403" i="1"/>
  <c r="L402" i="1"/>
  <c r="Z402" i="1" s="1"/>
  <c r="V394" i="1"/>
  <c r="L394" i="1"/>
  <c r="D394" i="1"/>
  <c r="Z393" i="1"/>
  <c r="Z392" i="1"/>
  <c r="Z391" i="1"/>
  <c r="Z390" i="1"/>
  <c r="Z389" i="1"/>
  <c r="Z388" i="1"/>
  <c r="Z387" i="1"/>
  <c r="Z379" i="1"/>
  <c r="V377" i="1"/>
  <c r="D377" i="1"/>
  <c r="X377" i="1" s="1"/>
  <c r="L376" i="1"/>
  <c r="Z376" i="1" s="1"/>
  <c r="L375" i="1"/>
  <c r="Z375" i="1" s="1"/>
  <c r="L374" i="1"/>
  <c r="Z373" i="1"/>
  <c r="L373" i="1"/>
  <c r="V370" i="1"/>
  <c r="X370" i="1" s="1"/>
  <c r="D370" i="1"/>
  <c r="L369" i="1"/>
  <c r="Z369" i="1" s="1"/>
  <c r="L368" i="1"/>
  <c r="Z368" i="1" s="1"/>
  <c r="L367" i="1"/>
  <c r="Z367" i="1" s="1"/>
  <c r="L366" i="1"/>
  <c r="Z366" i="1" s="1"/>
  <c r="Z365" i="1"/>
  <c r="L365" i="1"/>
  <c r="V362" i="1"/>
  <c r="X362" i="1" s="1"/>
  <c r="D362" i="1"/>
  <c r="L361" i="1"/>
  <c r="Z361" i="1" s="1"/>
  <c r="L360" i="1"/>
  <c r="Z360" i="1" s="1"/>
  <c r="L359" i="1"/>
  <c r="Z359" i="1" s="1"/>
  <c r="L358" i="1"/>
  <c r="Z358" i="1" s="1"/>
  <c r="Z357" i="1"/>
  <c r="L357" i="1"/>
  <c r="V354" i="1"/>
  <c r="X354" i="1" s="1"/>
  <c r="D354" i="1"/>
  <c r="L353" i="1"/>
  <c r="Z353" i="1" s="1"/>
  <c r="L352" i="1"/>
  <c r="Z352" i="1" s="1"/>
  <c r="L351" i="1"/>
  <c r="Z351" i="1" s="1"/>
  <c r="L350" i="1"/>
  <c r="Z350" i="1" s="1"/>
  <c r="Z349" i="1"/>
  <c r="L349" i="1"/>
  <c r="V343" i="1"/>
  <c r="D343" i="1"/>
  <c r="L341" i="1"/>
  <c r="Z341" i="1" s="1"/>
  <c r="L340" i="1"/>
  <c r="Z340" i="1" s="1"/>
  <c r="L339" i="1"/>
  <c r="Z339" i="1" s="1"/>
  <c r="L338" i="1"/>
  <c r="Z338" i="1" s="1"/>
  <c r="L337" i="1"/>
  <c r="Z337" i="1" s="1"/>
  <c r="Z336" i="1"/>
  <c r="L336" i="1"/>
  <c r="D330" i="1"/>
  <c r="V328" i="1"/>
  <c r="D328" i="1"/>
  <c r="L327" i="1"/>
  <c r="Z327" i="1" s="1"/>
  <c r="L326" i="1"/>
  <c r="Z326" i="1" s="1"/>
  <c r="Z325" i="1"/>
  <c r="L325" i="1"/>
  <c r="L324" i="1"/>
  <c r="Z324" i="1" s="1"/>
  <c r="Z323" i="1"/>
  <c r="L323" i="1"/>
  <c r="L322" i="1"/>
  <c r="X319" i="1"/>
  <c r="V319" i="1"/>
  <c r="D319" i="1"/>
  <c r="L318" i="1"/>
  <c r="Z318" i="1" s="1"/>
  <c r="L317" i="1"/>
  <c r="Z317" i="1" s="1"/>
  <c r="L316" i="1"/>
  <c r="Z316" i="1" s="1"/>
  <c r="Z315" i="1"/>
  <c r="L315" i="1"/>
  <c r="L314" i="1"/>
  <c r="Z314" i="1" s="1"/>
  <c r="Z319" i="1" s="1"/>
  <c r="V311" i="1"/>
  <c r="D311" i="1"/>
  <c r="X311" i="1" s="1"/>
  <c r="L310" i="1"/>
  <c r="Z310" i="1" s="1"/>
  <c r="L309" i="1"/>
  <c r="Z309" i="1" s="1"/>
  <c r="L308" i="1"/>
  <c r="Z308" i="1" s="1"/>
  <c r="L307" i="1"/>
  <c r="Z307" i="1" s="1"/>
  <c r="Z311" i="1" s="1"/>
  <c r="L306" i="1"/>
  <c r="Z306" i="1" s="1"/>
  <c r="V298" i="1"/>
  <c r="D298" i="1"/>
  <c r="X298" i="1" s="1"/>
  <c r="L297" i="1"/>
  <c r="Z297" i="1" s="1"/>
  <c r="L296" i="1"/>
  <c r="Z296" i="1" s="1"/>
  <c r="L295" i="1"/>
  <c r="Z295" i="1" s="1"/>
  <c r="Z298" i="1" s="1"/>
  <c r="L294" i="1"/>
  <c r="Z294" i="1" s="1"/>
  <c r="L293" i="1"/>
  <c r="Z293" i="1" s="1"/>
  <c r="Z292" i="1"/>
  <c r="L292" i="1"/>
  <c r="X289" i="1"/>
  <c r="V289" i="1"/>
  <c r="D289" i="1"/>
  <c r="Z288" i="1"/>
  <c r="L288" i="1"/>
  <c r="L287" i="1"/>
  <c r="Z287" i="1" s="1"/>
  <c r="L286" i="1"/>
  <c r="Z286" i="1" s="1"/>
  <c r="L285" i="1"/>
  <c r="Z285" i="1" s="1"/>
  <c r="Z284" i="1"/>
  <c r="L284" i="1"/>
  <c r="X281" i="1"/>
  <c r="V281" i="1"/>
  <c r="D281" i="1"/>
  <c r="Z280" i="1"/>
  <c r="L280" i="1"/>
  <c r="L279" i="1"/>
  <c r="Z279" i="1" s="1"/>
  <c r="L278" i="1"/>
  <c r="Z278" i="1" s="1"/>
  <c r="L277" i="1"/>
  <c r="Z277" i="1" s="1"/>
  <c r="Z276" i="1"/>
  <c r="L276" i="1"/>
  <c r="V273" i="1"/>
  <c r="X273" i="1" s="1"/>
  <c r="D273" i="1"/>
  <c r="L272" i="1"/>
  <c r="Z272" i="1" s="1"/>
  <c r="L271" i="1"/>
  <c r="Z271" i="1" s="1"/>
  <c r="L270" i="1"/>
  <c r="Z270" i="1" s="1"/>
  <c r="L269" i="1"/>
  <c r="Z269" i="1" s="1"/>
  <c r="Z268" i="1"/>
  <c r="L268" i="1"/>
  <c r="V265" i="1"/>
  <c r="D265" i="1"/>
  <c r="L264" i="1"/>
  <c r="Z264" i="1" s="1"/>
  <c r="L263" i="1"/>
  <c r="Z263" i="1" s="1"/>
  <c r="Z262" i="1"/>
  <c r="L262" i="1"/>
  <c r="L261" i="1"/>
  <c r="Z261" i="1" s="1"/>
  <c r="Z260" i="1"/>
  <c r="L260" i="1"/>
  <c r="V252" i="1"/>
  <c r="D252" i="1"/>
  <c r="X252" i="1" s="1"/>
  <c r="Z251" i="1"/>
  <c r="L251" i="1"/>
  <c r="L250" i="1"/>
  <c r="Z250" i="1" s="1"/>
  <c r="Z249" i="1"/>
  <c r="L249" i="1"/>
  <c r="L248" i="1"/>
  <c r="Z248" i="1" s="1"/>
  <c r="L247" i="1"/>
  <c r="L252" i="1" s="1"/>
  <c r="N252" i="1" s="1"/>
  <c r="V243" i="1"/>
  <c r="D243" i="1"/>
  <c r="X243" i="1" s="1"/>
  <c r="Z242" i="1"/>
  <c r="L242" i="1"/>
  <c r="L241" i="1"/>
  <c r="Z241" i="1" s="1"/>
  <c r="Z240" i="1"/>
  <c r="L240" i="1"/>
  <c r="L239" i="1"/>
  <c r="Z239" i="1" s="1"/>
  <c r="L238" i="1"/>
  <c r="L243" i="1" s="1"/>
  <c r="N243" i="1" s="1"/>
  <c r="V235" i="1"/>
  <c r="V254" i="1" s="1"/>
  <c r="D235" i="1"/>
  <c r="X235" i="1" s="1"/>
  <c r="Z234" i="1"/>
  <c r="L234" i="1"/>
  <c r="L233" i="1"/>
  <c r="Z233" i="1" s="1"/>
  <c r="Z232" i="1"/>
  <c r="L232" i="1"/>
  <c r="L231" i="1"/>
  <c r="Z231" i="1" s="1"/>
  <c r="L230" i="1"/>
  <c r="L235" i="1" s="1"/>
  <c r="N235" i="1" s="1"/>
  <c r="Z223" i="1"/>
  <c r="V222" i="1"/>
  <c r="X222" i="1" s="1"/>
  <c r="L222" i="1"/>
  <c r="N222" i="1" s="1"/>
  <c r="D222" i="1"/>
  <c r="Z221" i="1"/>
  <c r="L221" i="1"/>
  <c r="Z220" i="1"/>
  <c r="L220" i="1"/>
  <c r="Z219" i="1"/>
  <c r="L219" i="1"/>
  <c r="Z218" i="1"/>
  <c r="L218" i="1"/>
  <c r="Z217" i="1"/>
  <c r="L217" i="1"/>
  <c r="Z216" i="1"/>
  <c r="Z222" i="1" s="1"/>
  <c r="L216" i="1"/>
  <c r="V213" i="1"/>
  <c r="D213" i="1"/>
  <c r="L212" i="1"/>
  <c r="Z212" i="1" s="1"/>
  <c r="Z211" i="1"/>
  <c r="L211" i="1"/>
  <c r="L210" i="1"/>
  <c r="Z210" i="1" s="1"/>
  <c r="L209" i="1"/>
  <c r="Z209" i="1" s="1"/>
  <c r="L208" i="1"/>
  <c r="Z208" i="1" s="1"/>
  <c r="Z213" i="1" s="1"/>
  <c r="V205" i="1"/>
  <c r="D205" i="1"/>
  <c r="X205" i="1" s="1"/>
  <c r="L204" i="1"/>
  <c r="Z204" i="1" s="1"/>
  <c r="Z203" i="1"/>
  <c r="L203" i="1"/>
  <c r="L202" i="1"/>
  <c r="Z202" i="1" s="1"/>
  <c r="Z201" i="1"/>
  <c r="L201" i="1"/>
  <c r="L200" i="1"/>
  <c r="L205" i="1" s="1"/>
  <c r="N205" i="1" s="1"/>
  <c r="V197" i="1"/>
  <c r="L197" i="1"/>
  <c r="N197" i="1" s="1"/>
  <c r="D197" i="1"/>
  <c r="X197" i="1" s="1"/>
  <c r="L196" i="1"/>
  <c r="Z196" i="1" s="1"/>
  <c r="Z195" i="1"/>
  <c r="L195" i="1"/>
  <c r="L194" i="1"/>
  <c r="Z194" i="1" s="1"/>
  <c r="Z193" i="1"/>
  <c r="Z197" i="1" s="1"/>
  <c r="L193" i="1"/>
  <c r="V190" i="1"/>
  <c r="D190" i="1"/>
  <c r="Z189" i="1"/>
  <c r="L189" i="1"/>
  <c r="L188" i="1"/>
  <c r="Z188" i="1" s="1"/>
  <c r="Z187" i="1"/>
  <c r="L187" i="1"/>
  <c r="L186" i="1"/>
  <c r="Z186" i="1" s="1"/>
  <c r="Z185" i="1"/>
  <c r="L185" i="1"/>
  <c r="V177" i="1"/>
  <c r="X177" i="1" s="1"/>
  <c r="D177" i="1"/>
  <c r="Z176" i="1"/>
  <c r="L176" i="1"/>
  <c r="L175" i="1"/>
  <c r="Z175" i="1" s="1"/>
  <c r="Z174" i="1"/>
  <c r="L174" i="1"/>
  <c r="L173" i="1"/>
  <c r="Z173" i="1" s="1"/>
  <c r="Z172" i="1"/>
  <c r="Z177" i="1" s="1"/>
  <c r="L172" i="1"/>
  <c r="L177" i="1" s="1"/>
  <c r="N177" i="1" s="1"/>
  <c r="V168" i="1"/>
  <c r="X168" i="1" s="1"/>
  <c r="D168" i="1"/>
  <c r="Z167" i="1"/>
  <c r="L167" i="1"/>
  <c r="L166" i="1"/>
  <c r="Z166" i="1" s="1"/>
  <c r="Z165" i="1"/>
  <c r="L165" i="1"/>
  <c r="L164" i="1"/>
  <c r="Z164" i="1" s="1"/>
  <c r="Z163" i="1"/>
  <c r="Z168" i="1" s="1"/>
  <c r="L163" i="1"/>
  <c r="L168" i="1" s="1"/>
  <c r="N168" i="1" s="1"/>
  <c r="V160" i="1"/>
  <c r="V179" i="1" s="1"/>
  <c r="D160" i="1"/>
  <c r="D179" i="1" s="1"/>
  <c r="Z159" i="1"/>
  <c r="L159" i="1"/>
  <c r="L158" i="1"/>
  <c r="Z158" i="1" s="1"/>
  <c r="Z157" i="1"/>
  <c r="L157" i="1"/>
  <c r="L156" i="1"/>
  <c r="Z156" i="1" s="1"/>
  <c r="Z155" i="1"/>
  <c r="L155" i="1"/>
  <c r="L160" i="1" s="1"/>
  <c r="V149" i="1"/>
  <c r="Z147" i="1"/>
  <c r="V145" i="1"/>
  <c r="D145" i="1"/>
  <c r="X145" i="1" s="1"/>
  <c r="Z144" i="1"/>
  <c r="L144" i="1"/>
  <c r="L143" i="1"/>
  <c r="Z143" i="1" s="1"/>
  <c r="Z142" i="1"/>
  <c r="L142" i="1"/>
  <c r="L141" i="1"/>
  <c r="L145" i="1" s="1"/>
  <c r="N145" i="1" s="1"/>
  <c r="Z140" i="1"/>
  <c r="L140" i="1"/>
  <c r="V136" i="1"/>
  <c r="D136" i="1"/>
  <c r="X136" i="1" s="1"/>
  <c r="Z135" i="1"/>
  <c r="L135" i="1"/>
  <c r="L134" i="1"/>
  <c r="Z134" i="1" s="1"/>
  <c r="Z133" i="1"/>
  <c r="L133" i="1"/>
  <c r="L132" i="1"/>
  <c r="Z132" i="1" s="1"/>
  <c r="Z131" i="1"/>
  <c r="L131" i="1"/>
  <c r="V128" i="1"/>
  <c r="D128" i="1"/>
  <c r="X128" i="1" s="1"/>
  <c r="Z127" i="1"/>
  <c r="L127" i="1"/>
  <c r="L126" i="1"/>
  <c r="Z126" i="1" s="1"/>
  <c r="Z125" i="1"/>
  <c r="L125" i="1"/>
  <c r="L124" i="1"/>
  <c r="L128" i="1" s="1"/>
  <c r="N128" i="1" s="1"/>
  <c r="Z123" i="1"/>
  <c r="L123" i="1"/>
  <c r="V120" i="1"/>
  <c r="D120" i="1"/>
  <c r="D149" i="1" s="1"/>
  <c r="Z119" i="1"/>
  <c r="L119" i="1"/>
  <c r="L118" i="1"/>
  <c r="Z118" i="1" s="1"/>
  <c r="Z117" i="1"/>
  <c r="L117" i="1"/>
  <c r="L116" i="1"/>
  <c r="L120" i="1" s="1"/>
  <c r="N120" i="1" s="1"/>
  <c r="Z115" i="1"/>
  <c r="L115" i="1"/>
  <c r="V109" i="1"/>
  <c r="V107" i="1"/>
  <c r="D107" i="1"/>
  <c r="X107" i="1" s="1"/>
  <c r="Z106" i="1"/>
  <c r="L106" i="1"/>
  <c r="L105" i="1"/>
  <c r="Z105" i="1" s="1"/>
  <c r="Z104" i="1"/>
  <c r="L104" i="1"/>
  <c r="L103" i="1"/>
  <c r="Z103" i="1" s="1"/>
  <c r="Z102" i="1"/>
  <c r="L102" i="1"/>
  <c r="L101" i="1"/>
  <c r="L107" i="1" s="1"/>
  <c r="N107" i="1" s="1"/>
  <c r="V98" i="1"/>
  <c r="X98" i="1" s="1"/>
  <c r="D98" i="1"/>
  <c r="L97" i="1"/>
  <c r="Z97" i="1" s="1"/>
  <c r="Z96" i="1"/>
  <c r="L96" i="1"/>
  <c r="L95" i="1"/>
  <c r="Z95" i="1" s="1"/>
  <c r="Z94" i="1"/>
  <c r="L94" i="1"/>
  <c r="L93" i="1"/>
  <c r="L98" i="1" s="1"/>
  <c r="N98" i="1" s="1"/>
  <c r="V90" i="1"/>
  <c r="X90" i="1" s="1"/>
  <c r="D90" i="1"/>
  <c r="L89" i="1"/>
  <c r="Z89" i="1" s="1"/>
  <c r="Z88" i="1"/>
  <c r="L88" i="1"/>
  <c r="L87" i="1"/>
  <c r="Z87" i="1" s="1"/>
  <c r="Z86" i="1"/>
  <c r="L86" i="1"/>
  <c r="L85" i="1"/>
  <c r="L90" i="1" s="1"/>
  <c r="N90" i="1" s="1"/>
  <c r="V82" i="1"/>
  <c r="X82" i="1" s="1"/>
  <c r="D82" i="1"/>
  <c r="L81" i="1"/>
  <c r="Z81" i="1" s="1"/>
  <c r="Z80" i="1"/>
  <c r="L80" i="1"/>
  <c r="L79" i="1"/>
  <c r="L82" i="1" s="1"/>
  <c r="N82" i="1" s="1"/>
  <c r="Z78" i="1"/>
  <c r="L78" i="1"/>
  <c r="V75" i="1"/>
  <c r="D75" i="1"/>
  <c r="D109" i="1" s="1"/>
  <c r="Z74" i="1"/>
  <c r="L74" i="1"/>
  <c r="L73" i="1"/>
  <c r="Z73" i="1" s="1"/>
  <c r="Z72" i="1"/>
  <c r="L72" i="1"/>
  <c r="L71" i="1"/>
  <c r="L75" i="1" s="1"/>
  <c r="N75" i="1" s="1"/>
  <c r="Z70" i="1"/>
  <c r="L70" i="1"/>
  <c r="V64" i="1"/>
  <c r="V62" i="1"/>
  <c r="D62" i="1"/>
  <c r="X62" i="1" s="1"/>
  <c r="Z61" i="1"/>
  <c r="L61" i="1"/>
  <c r="L60" i="1"/>
  <c r="Z60" i="1" s="1"/>
  <c r="Z59" i="1"/>
  <c r="L59" i="1"/>
  <c r="L58" i="1"/>
  <c r="L62" i="1" s="1"/>
  <c r="N62" i="1" s="1"/>
  <c r="Z57" i="1"/>
  <c r="L57" i="1"/>
  <c r="V54" i="1"/>
  <c r="D54" i="1"/>
  <c r="X54" i="1" s="1"/>
  <c r="L53" i="1"/>
  <c r="Z53" i="1" s="1"/>
  <c r="L52" i="1"/>
  <c r="Z52" i="1" s="1"/>
  <c r="L51" i="1"/>
  <c r="Z51" i="1" s="1"/>
  <c r="L50" i="1"/>
  <c r="Z50" i="1" s="1"/>
  <c r="Z54" i="1" s="1"/>
  <c r="V47" i="1"/>
  <c r="X47" i="1" s="1"/>
  <c r="D47" i="1"/>
  <c r="D64" i="1" s="1"/>
  <c r="L46" i="1"/>
  <c r="Z46" i="1" s="1"/>
  <c r="L45" i="1"/>
  <c r="Z45" i="1" s="1"/>
  <c r="L44" i="1"/>
  <c r="Z44" i="1" s="1"/>
  <c r="L43" i="1"/>
  <c r="Z43" i="1" s="1"/>
  <c r="L42" i="1"/>
  <c r="V36" i="1"/>
  <c r="D36" i="1"/>
  <c r="Z34" i="1"/>
  <c r="L33" i="1"/>
  <c r="Z33" i="1" s="1"/>
  <c r="Z32" i="1"/>
  <c r="L32" i="1"/>
  <c r="L31" i="1"/>
  <c r="Z31" i="1" s="1"/>
  <c r="Z30" i="1"/>
  <c r="L30" i="1"/>
  <c r="L29" i="1"/>
  <c r="Z29" i="1" s="1"/>
  <c r="V24" i="1"/>
  <c r="L24" i="1"/>
  <c r="N24" i="1" s="1"/>
  <c r="D24" i="1"/>
  <c r="L23" i="1"/>
  <c r="Z23" i="1" s="1"/>
  <c r="Z22" i="1"/>
  <c r="L22" i="1"/>
  <c r="L21" i="1"/>
  <c r="Z21" i="1" s="1"/>
  <c r="Z20" i="1"/>
  <c r="L20" i="1"/>
  <c r="L19" i="1"/>
  <c r="Z19" i="1" s="1"/>
  <c r="Z18" i="1"/>
  <c r="L18" i="1"/>
  <c r="Z205" i="14" l="1"/>
  <c r="Z273" i="14"/>
  <c r="Z281" i="14"/>
  <c r="L281" i="14"/>
  <c r="N281" i="14" s="1"/>
  <c r="L354" i="14"/>
  <c r="N354" i="14" s="1"/>
  <c r="D772" i="14"/>
  <c r="D109" i="14"/>
  <c r="N107" i="14"/>
  <c r="D224" i="14"/>
  <c r="Z197" i="14"/>
  <c r="Z213" i="14"/>
  <c r="X289" i="14"/>
  <c r="Z293" i="14"/>
  <c r="Z377" i="14"/>
  <c r="L409" i="14"/>
  <c r="N409" i="14" s="1"/>
  <c r="L419" i="14"/>
  <c r="N419" i="14" s="1"/>
  <c r="D766" i="14"/>
  <c r="L640" i="14"/>
  <c r="N640" i="14" s="1"/>
  <c r="Z648" i="14"/>
  <c r="L648" i="14"/>
  <c r="N648" i="14" s="1"/>
  <c r="Z696" i="14"/>
  <c r="X704" i="14"/>
  <c r="X720" i="14"/>
  <c r="X736" i="14"/>
  <c r="X752" i="14"/>
  <c r="L877" i="14"/>
  <c r="N877" i="14" s="1"/>
  <c r="Z863" i="14"/>
  <c r="Z877" i="14" s="1"/>
  <c r="Z920" i="14"/>
  <c r="Z927" i="14" s="1"/>
  <c r="L936" i="14"/>
  <c r="N936" i="14" s="1"/>
  <c r="L62" i="14"/>
  <c r="N62" i="14" s="1"/>
  <c r="L197" i="14"/>
  <c r="N197" i="14" s="1"/>
  <c r="Z252" i="14"/>
  <c r="L265" i="14"/>
  <c r="N265" i="14" s="1"/>
  <c r="H9" i="18"/>
  <c r="Z269" i="14"/>
  <c r="Z289" i="14"/>
  <c r="L311" i="14"/>
  <c r="N311" i="14" s="1"/>
  <c r="L328" i="14"/>
  <c r="N328" i="14" s="1"/>
  <c r="X328" i="14"/>
  <c r="H13" i="18"/>
  <c r="Z402" i="14"/>
  <c r="X409" i="14"/>
  <c r="Z543" i="14"/>
  <c r="X571" i="14"/>
  <c r="L622" i="14"/>
  <c r="N622" i="14" s="1"/>
  <c r="X648" i="14"/>
  <c r="V896" i="14"/>
  <c r="L908" i="14"/>
  <c r="N908" i="14" s="1"/>
  <c r="Z902" i="14"/>
  <c r="Z917" i="14"/>
  <c r="Z947" i="14"/>
  <c r="Z957" i="14"/>
  <c r="D64" i="14"/>
  <c r="X62" i="14"/>
  <c r="L252" i="14"/>
  <c r="N252" i="14" s="1"/>
  <c r="Z298" i="14"/>
  <c r="D381" i="14"/>
  <c r="L370" i="14"/>
  <c r="N370" i="14" s="1"/>
  <c r="X370" i="14"/>
  <c r="H14" i="18"/>
  <c r="Z523" i="14"/>
  <c r="X523" i="14"/>
  <c r="X534" i="14"/>
  <c r="L688" i="14"/>
  <c r="N688" i="14" s="1"/>
  <c r="X788" i="14"/>
  <c r="I15" i="19" s="1"/>
  <c r="G15" i="19"/>
  <c r="X843" i="14"/>
  <c r="L54" i="14"/>
  <c r="N54" i="14" s="1"/>
  <c r="L82" i="14"/>
  <c r="N82" i="14" s="1"/>
  <c r="X177" i="14"/>
  <c r="X197" i="14"/>
  <c r="X222" i="14"/>
  <c r="X252" i="14"/>
  <c r="X273" i="14"/>
  <c r="V330" i="14"/>
  <c r="L343" i="14"/>
  <c r="X354" i="14"/>
  <c r="X419" i="14"/>
  <c r="L436" i="14"/>
  <c r="N436" i="14" s="1"/>
  <c r="X436" i="14"/>
  <c r="X512" i="14"/>
  <c r="L571" i="14"/>
  <c r="N571" i="14" s="1"/>
  <c r="H16" i="18"/>
  <c r="H15" i="18"/>
  <c r="L657" i="14"/>
  <c r="N657" i="14" s="1"/>
  <c r="L673" i="14"/>
  <c r="N673" i="14" s="1"/>
  <c r="X688" i="14"/>
  <c r="X759" i="14"/>
  <c r="X825" i="14"/>
  <c r="D967" i="14"/>
  <c r="X947" i="14"/>
  <c r="X957" i="14"/>
  <c r="G26" i="18"/>
  <c r="J26" i="18"/>
  <c r="Z128" i="14"/>
  <c r="Z136" i="14"/>
  <c r="Z145" i="14"/>
  <c r="L120" i="14"/>
  <c r="N120" i="14" s="1"/>
  <c r="L128" i="14"/>
  <c r="N128" i="14" s="1"/>
  <c r="L136" i="14"/>
  <c r="N136" i="14" s="1"/>
  <c r="L145" i="14"/>
  <c r="N145" i="14" s="1"/>
  <c r="L168" i="14"/>
  <c r="N168" i="14" s="1"/>
  <c r="Z164" i="14"/>
  <c r="L190" i="14"/>
  <c r="N190" i="14" s="1"/>
  <c r="Z186" i="14"/>
  <c r="L205" i="14"/>
  <c r="N205" i="14" s="1"/>
  <c r="L213" i="14"/>
  <c r="N213" i="14" s="1"/>
  <c r="Z235" i="14"/>
  <c r="L289" i="14"/>
  <c r="N289" i="14" s="1"/>
  <c r="L495" i="14"/>
  <c r="N495" i="14" s="1"/>
  <c r="Z487" i="14"/>
  <c r="Z495" i="14" s="1"/>
  <c r="X640" i="14"/>
  <c r="L696" i="14"/>
  <c r="N696" i="14" s="1"/>
  <c r="L808" i="14"/>
  <c r="N808" i="14" s="1"/>
  <c r="Z794" i="14"/>
  <c r="L825" i="14"/>
  <c r="N825" i="14" s="1"/>
  <c r="Z811" i="14"/>
  <c r="Z825" i="14" s="1"/>
  <c r="Z24" i="14"/>
  <c r="L47" i="14"/>
  <c r="N47" i="14" s="1"/>
  <c r="Z50" i="14"/>
  <c r="Z54" i="14" s="1"/>
  <c r="Z58" i="14"/>
  <c r="Z62" i="14" s="1"/>
  <c r="L75" i="14"/>
  <c r="N75" i="14" s="1"/>
  <c r="L98" i="14"/>
  <c r="N98" i="14" s="1"/>
  <c r="Z101" i="14"/>
  <c r="Z107" i="14" s="1"/>
  <c r="L160" i="14"/>
  <c r="N160" i="14" s="1"/>
  <c r="Z156" i="14"/>
  <c r="Z160" i="14" s="1"/>
  <c r="X160" i="14"/>
  <c r="L319" i="14"/>
  <c r="N319" i="14" s="1"/>
  <c r="Z315" i="14"/>
  <c r="Z319" i="14" s="1"/>
  <c r="L428" i="14"/>
  <c r="N428" i="14" s="1"/>
  <c r="Z431" i="14"/>
  <c r="Z436" i="14" s="1"/>
  <c r="Z507" i="14"/>
  <c r="Z512" i="14" s="1"/>
  <c r="L523" i="14"/>
  <c r="N523" i="14" s="1"/>
  <c r="L579" i="14"/>
  <c r="N579" i="14" s="1"/>
  <c r="L631" i="14"/>
  <c r="N631" i="14" s="1"/>
  <c r="Z625" i="14"/>
  <c r="Z631" i="14" s="1"/>
  <c r="Z635" i="14"/>
  <c r="Z640" i="14" s="1"/>
  <c r="L665" i="14"/>
  <c r="N665" i="14" s="1"/>
  <c r="Z661" i="14"/>
  <c r="Z665" i="14" s="1"/>
  <c r="L720" i="14"/>
  <c r="N720" i="14" s="1"/>
  <c r="Z715" i="14"/>
  <c r="Z720" i="14" s="1"/>
  <c r="L965" i="14"/>
  <c r="N965" i="14" s="1"/>
  <c r="Z960" i="14"/>
  <c r="Z965" i="14" s="1"/>
  <c r="Z19" i="14"/>
  <c r="L24" i="14"/>
  <c r="N24" i="14" s="1"/>
  <c r="Z36" i="14"/>
  <c r="Z42" i="14"/>
  <c r="L90" i="14"/>
  <c r="N90" i="14" s="1"/>
  <c r="Z93" i="14"/>
  <c r="Z98" i="14" s="1"/>
  <c r="V109" i="14"/>
  <c r="X265" i="14"/>
  <c r="V300" i="14"/>
  <c r="X311" i="14"/>
  <c r="Z323" i="14"/>
  <c r="Z328" i="14" s="1"/>
  <c r="L330" i="14"/>
  <c r="Z354" i="14"/>
  <c r="D610" i="14"/>
  <c r="L448" i="14"/>
  <c r="N448" i="14" s="1"/>
  <c r="Z440" i="14"/>
  <c r="Z448" i="14" s="1"/>
  <c r="X448" i="14"/>
  <c r="Z465" i="14"/>
  <c r="L543" i="14"/>
  <c r="N543" i="14" s="1"/>
  <c r="L552" i="14"/>
  <c r="N552" i="14" s="1"/>
  <c r="Z546" i="14"/>
  <c r="Z552" i="14" s="1"/>
  <c r="Z606" i="14"/>
  <c r="Z669" i="14"/>
  <c r="Z673" i="14" s="1"/>
  <c r="L736" i="14"/>
  <c r="N736" i="14" s="1"/>
  <c r="Z731" i="14"/>
  <c r="Z736" i="14" s="1"/>
  <c r="D896" i="14"/>
  <c r="X896" i="14" s="1"/>
  <c r="X808" i="14"/>
  <c r="Z860" i="14"/>
  <c r="L36" i="14"/>
  <c r="V64" i="14"/>
  <c r="X75" i="14"/>
  <c r="Z85" i="14"/>
  <c r="Z90" i="14" s="1"/>
  <c r="Z120" i="14"/>
  <c r="D179" i="14"/>
  <c r="Z168" i="14"/>
  <c r="L177" i="14"/>
  <c r="N177" i="14" s="1"/>
  <c r="Z173" i="14"/>
  <c r="Z177" i="14" s="1"/>
  <c r="Z190" i="14"/>
  <c r="Z224" i="14" s="1"/>
  <c r="V224" i="14"/>
  <c r="L235" i="14"/>
  <c r="N235" i="14" s="1"/>
  <c r="V254" i="14"/>
  <c r="X235" i="14"/>
  <c r="Z260" i="14"/>
  <c r="Z362" i="14"/>
  <c r="L362" i="14"/>
  <c r="N362" i="14" s="1"/>
  <c r="Z365" i="14"/>
  <c r="Z370" i="14" s="1"/>
  <c r="Z394" i="14"/>
  <c r="L457" i="14"/>
  <c r="N457" i="14" s="1"/>
  <c r="L473" i="14"/>
  <c r="N473" i="14" s="1"/>
  <c r="L484" i="14"/>
  <c r="N484" i="14" s="1"/>
  <c r="Z476" i="14"/>
  <c r="Z484" i="14" s="1"/>
  <c r="X504" i="14"/>
  <c r="L587" i="14"/>
  <c r="N587" i="14" s="1"/>
  <c r="V610" i="14"/>
  <c r="X673" i="14"/>
  <c r="L704" i="14"/>
  <c r="N704" i="14" s="1"/>
  <c r="Z699" i="14"/>
  <c r="Z704" i="14" s="1"/>
  <c r="L752" i="14"/>
  <c r="N752" i="14" s="1"/>
  <c r="Z747" i="14"/>
  <c r="Z752" i="14" s="1"/>
  <c r="L764" i="14"/>
  <c r="N764" i="14" s="1"/>
  <c r="Z762" i="14"/>
  <c r="Z764" i="14" s="1"/>
  <c r="L843" i="14"/>
  <c r="N843" i="14" s="1"/>
  <c r="Z828" i="14"/>
  <c r="Z843" i="14" s="1"/>
  <c r="Z880" i="14"/>
  <c r="Z894" i="14" s="1"/>
  <c r="L894" i="14"/>
  <c r="N894" i="14" s="1"/>
  <c r="L957" i="14"/>
  <c r="N957" i="14" s="1"/>
  <c r="V967" i="14"/>
  <c r="D300" i="14"/>
  <c r="L534" i="14"/>
  <c r="N534" i="14" s="1"/>
  <c r="Z526" i="14"/>
  <c r="Z534" i="14" s="1"/>
  <c r="L560" i="14"/>
  <c r="N560" i="14" s="1"/>
  <c r="L596" i="14"/>
  <c r="N596" i="14" s="1"/>
  <c r="Z590" i="14"/>
  <c r="Z596" i="14" s="1"/>
  <c r="L712" i="14"/>
  <c r="N712" i="14" s="1"/>
  <c r="L728" i="14"/>
  <c r="N728" i="14" s="1"/>
  <c r="L744" i="14"/>
  <c r="N744" i="14" s="1"/>
  <c r="L759" i="14"/>
  <c r="N759" i="14" s="1"/>
  <c r="L788" i="14"/>
  <c r="Z778" i="14"/>
  <c r="Z788" i="14" s="1"/>
  <c r="Z908" i="14"/>
  <c r="Z930" i="14"/>
  <c r="Z936" i="14" s="1"/>
  <c r="X24" i="14"/>
  <c r="Z70" i="14"/>
  <c r="Z78" i="14"/>
  <c r="Z82" i="14" s="1"/>
  <c r="L222" i="14"/>
  <c r="N222" i="14" s="1"/>
  <c r="Z216" i="14"/>
  <c r="Z222" i="14" s="1"/>
  <c r="Z307" i="14"/>
  <c r="Z311" i="14" s="1"/>
  <c r="Z336" i="14"/>
  <c r="Z343" i="14" s="1"/>
  <c r="V381" i="14"/>
  <c r="Z409" i="14"/>
  <c r="Z413" i="14"/>
  <c r="L465" i="14"/>
  <c r="N465" i="14" s="1"/>
  <c r="L504" i="14"/>
  <c r="N504" i="14" s="1"/>
  <c r="Z498" i="14"/>
  <c r="Z504" i="14" s="1"/>
  <c r="Z555" i="14"/>
  <c r="Z560" i="14" s="1"/>
  <c r="Z563" i="14"/>
  <c r="Z571" i="14" s="1"/>
  <c r="L606" i="14"/>
  <c r="N606" i="14" s="1"/>
  <c r="Z617" i="14"/>
  <c r="Z622" i="14" s="1"/>
  <c r="V766" i="14"/>
  <c r="X766" i="14" s="1"/>
  <c r="X622" i="14"/>
  <c r="Z651" i="14"/>
  <c r="Z657" i="14" s="1"/>
  <c r="Z707" i="14"/>
  <c r="Z712" i="14" s="1"/>
  <c r="X712" i="14"/>
  <c r="Z723" i="14"/>
  <c r="Z728" i="14" s="1"/>
  <c r="X728" i="14"/>
  <c r="Z739" i="14"/>
  <c r="Z744" i="14" s="1"/>
  <c r="X744" i="14"/>
  <c r="Z755" i="14"/>
  <c r="Z759" i="14" s="1"/>
  <c r="L860" i="14"/>
  <c r="N860" i="14" s="1"/>
  <c r="L917" i="14"/>
  <c r="N917" i="14" s="1"/>
  <c r="X936" i="14"/>
  <c r="Z106" i="15"/>
  <c r="Z46" i="15"/>
  <c r="Z63" i="15" s="1"/>
  <c r="Z135" i="15"/>
  <c r="Z24" i="15"/>
  <c r="Z148" i="15"/>
  <c r="Z176" i="15"/>
  <c r="Z297" i="15"/>
  <c r="L494" i="15"/>
  <c r="N494" i="15" s="1"/>
  <c r="Z486" i="15"/>
  <c r="Z494" i="15" s="1"/>
  <c r="D380" i="15"/>
  <c r="Z459" i="15"/>
  <c r="Z464" i="15" s="1"/>
  <c r="L483" i="15"/>
  <c r="N483" i="15" s="1"/>
  <c r="X494" i="15"/>
  <c r="X542" i="15"/>
  <c r="L621" i="15"/>
  <c r="N621" i="15" s="1"/>
  <c r="Z615" i="15"/>
  <c r="Z625" i="15"/>
  <c r="Z42" i="15"/>
  <c r="L46" i="15"/>
  <c r="N46" i="15" s="1"/>
  <c r="Z69" i="15"/>
  <c r="V108" i="15"/>
  <c r="X74" i="15"/>
  <c r="V178" i="15"/>
  <c r="L234" i="15"/>
  <c r="N234" i="15" s="1"/>
  <c r="Z230" i="15"/>
  <c r="X234" i="15"/>
  <c r="X310" i="15"/>
  <c r="V329" i="15"/>
  <c r="Z353" i="15"/>
  <c r="Z380" i="15" s="1"/>
  <c r="V380" i="15"/>
  <c r="L472" i="15"/>
  <c r="N472" i="15" s="1"/>
  <c r="L570" i="15"/>
  <c r="N570" i="15" s="1"/>
  <c r="Z562" i="15"/>
  <c r="Z570" i="15" s="1"/>
  <c r="D765" i="15"/>
  <c r="D771" i="15" s="1"/>
  <c r="L672" i="15"/>
  <c r="N672" i="15" s="1"/>
  <c r="Z667" i="15"/>
  <c r="Z672" i="15" s="1"/>
  <c r="L719" i="15"/>
  <c r="N719" i="15" s="1"/>
  <c r="Z714" i="15"/>
  <c r="Z719" i="15" s="1"/>
  <c r="L751" i="15"/>
  <c r="N751" i="15" s="1"/>
  <c r="Z746" i="15"/>
  <c r="Z751" i="15" s="1"/>
  <c r="Z842" i="15"/>
  <c r="Z895" i="15" s="1"/>
  <c r="L842" i="15"/>
  <c r="N842" i="15" s="1"/>
  <c r="Z876" i="15"/>
  <c r="L964" i="15"/>
  <c r="N964" i="15" s="1"/>
  <c r="Z959" i="15"/>
  <c r="Z964" i="15" s="1"/>
  <c r="D108" i="15"/>
  <c r="V148" i="15"/>
  <c r="X119" i="15"/>
  <c r="Z223" i="15"/>
  <c r="L447" i="15"/>
  <c r="N447" i="15" s="1"/>
  <c r="Z439" i="15"/>
  <c r="Z447" i="15" s="1"/>
  <c r="L551" i="15"/>
  <c r="N551" i="15" s="1"/>
  <c r="L639" i="15"/>
  <c r="N639" i="15" s="1"/>
  <c r="Z633" i="15"/>
  <c r="Z639" i="15" s="1"/>
  <c r="L735" i="15"/>
  <c r="N735" i="15" s="1"/>
  <c r="Z730" i="15"/>
  <c r="Z735" i="15" s="1"/>
  <c r="L824" i="15"/>
  <c r="N824" i="15" s="1"/>
  <c r="Z810" i="15"/>
  <c r="Z824" i="15" s="1"/>
  <c r="Z879" i="15"/>
  <c r="Z893" i="15" s="1"/>
  <c r="L893" i="15"/>
  <c r="N893" i="15" s="1"/>
  <c r="Z50" i="15"/>
  <c r="Z53" i="15" s="1"/>
  <c r="Z77" i="15"/>
  <c r="Z81" i="15" s="1"/>
  <c r="Z139" i="15"/>
  <c r="Z144" i="15" s="1"/>
  <c r="L159" i="15"/>
  <c r="N159" i="15" s="1"/>
  <c r="L167" i="15"/>
  <c r="N167" i="15" s="1"/>
  <c r="Z162" i="15"/>
  <c r="Z167" i="15" s="1"/>
  <c r="L297" i="15"/>
  <c r="N297" i="15" s="1"/>
  <c r="X24" i="15"/>
  <c r="V63" i="15"/>
  <c r="V383" i="15" s="1"/>
  <c r="L148" i="15"/>
  <c r="L196" i="15"/>
  <c r="N196" i="15" s="1"/>
  <c r="Z204" i="15"/>
  <c r="Z234" i="15"/>
  <c r="Z253" i="15" s="1"/>
  <c r="Z251" i="15"/>
  <c r="L264" i="15"/>
  <c r="Z260" i="15"/>
  <c r="Z264" i="15" s="1"/>
  <c r="L327" i="15"/>
  <c r="N327" i="15" s="1"/>
  <c r="Z321" i="15"/>
  <c r="Z327" i="15" s="1"/>
  <c r="Z361" i="15"/>
  <c r="L369" i="15"/>
  <c r="N369" i="15" s="1"/>
  <c r="Z365" i="15"/>
  <c r="Z369" i="15" s="1"/>
  <c r="L418" i="15"/>
  <c r="N418" i="15" s="1"/>
  <c r="Z435" i="15"/>
  <c r="X456" i="15"/>
  <c r="Z472" i="15"/>
  <c r="X472" i="15"/>
  <c r="Z551" i="15"/>
  <c r="Z559" i="15"/>
  <c r="L559" i="15"/>
  <c r="N559" i="15" s="1"/>
  <c r="Z595" i="15"/>
  <c r="L687" i="15"/>
  <c r="N687" i="15" s="1"/>
  <c r="Z683" i="15"/>
  <c r="Z687" i="15" s="1"/>
  <c r="L763" i="15"/>
  <c r="N763" i="15" s="1"/>
  <c r="Z761" i="15"/>
  <c r="Z763" i="15" s="1"/>
  <c r="V895" i="15"/>
  <c r="X824" i="15"/>
  <c r="L189" i="15"/>
  <c r="N189" i="15" s="1"/>
  <c r="D223" i="15"/>
  <c r="L204" i="15"/>
  <c r="N204" i="15" s="1"/>
  <c r="L329" i="15"/>
  <c r="L503" i="15"/>
  <c r="N503" i="15" s="1"/>
  <c r="L511" i="15"/>
  <c r="N511" i="15" s="1"/>
  <c r="L522" i="15"/>
  <c r="N522" i="15" s="1"/>
  <c r="Z514" i="15"/>
  <c r="Z522" i="15" s="1"/>
  <c r="L533" i="15"/>
  <c r="N533" i="15" s="1"/>
  <c r="L542" i="15"/>
  <c r="N542" i="15" s="1"/>
  <c r="Z536" i="15"/>
  <c r="Z542" i="15" s="1"/>
  <c r="L586" i="15"/>
  <c r="N586" i="15" s="1"/>
  <c r="L605" i="15"/>
  <c r="N605" i="15" s="1"/>
  <c r="Z656" i="15"/>
  <c r="L876" i="15"/>
  <c r="N876" i="15" s="1"/>
  <c r="L966" i="15"/>
  <c r="N966" i="15" s="1"/>
  <c r="X159" i="15"/>
  <c r="L176" i="15"/>
  <c r="N176" i="15" s="1"/>
  <c r="Z189" i="15"/>
  <c r="L212" i="15"/>
  <c r="N212" i="15" s="1"/>
  <c r="V299" i="15"/>
  <c r="Z284" i="15"/>
  <c r="Z288" i="15" s="1"/>
  <c r="Z357" i="15"/>
  <c r="Z401" i="15"/>
  <c r="L456" i="15"/>
  <c r="N456" i="15" s="1"/>
  <c r="Z450" i="15"/>
  <c r="Z456" i="15" s="1"/>
  <c r="L578" i="15"/>
  <c r="N578" i="15" s="1"/>
  <c r="Z586" i="15"/>
  <c r="L595" i="15"/>
  <c r="N595" i="15" s="1"/>
  <c r="Z630" i="15"/>
  <c r="Z675" i="15"/>
  <c r="Z679" i="15" s="1"/>
  <c r="L711" i="15"/>
  <c r="N711" i="15" s="1"/>
  <c r="Z706" i="15"/>
  <c r="Z711" i="15" s="1"/>
  <c r="L727" i="15"/>
  <c r="N727" i="15" s="1"/>
  <c r="Z722" i="15"/>
  <c r="Z727" i="15" s="1"/>
  <c r="L743" i="15"/>
  <c r="N743" i="15" s="1"/>
  <c r="Z738" i="15"/>
  <c r="Z743" i="15" s="1"/>
  <c r="Z916" i="15"/>
  <c r="Z966" i="15" s="1"/>
  <c r="Z929" i="15"/>
  <c r="Z935" i="15" s="1"/>
  <c r="Z859" i="15"/>
  <c r="Z946" i="15"/>
  <c r="V765" i="15"/>
  <c r="V771" i="15" s="1"/>
  <c r="Z703" i="15"/>
  <c r="L787" i="15"/>
  <c r="N787" i="15" s="1"/>
  <c r="Z777" i="15"/>
  <c r="Z787" i="15" s="1"/>
  <c r="D895" i="15"/>
  <c r="X807" i="15"/>
  <c r="Z911" i="15"/>
  <c r="Z82" i="1"/>
  <c r="L109" i="1"/>
  <c r="Z36" i="1"/>
  <c r="Z136" i="1"/>
  <c r="N160" i="1"/>
  <c r="L179" i="1"/>
  <c r="X75" i="1"/>
  <c r="X120" i="1"/>
  <c r="D254" i="1"/>
  <c r="L311" i="1"/>
  <c r="N311" i="1" s="1"/>
  <c r="V610" i="1"/>
  <c r="X610" i="1" s="1"/>
  <c r="X428" i="1"/>
  <c r="L552" i="1"/>
  <c r="N552" i="1" s="1"/>
  <c r="Z546" i="1"/>
  <c r="Z552" i="1" s="1"/>
  <c r="Z622" i="1"/>
  <c r="L680" i="1"/>
  <c r="N680" i="1" s="1"/>
  <c r="Z676" i="1"/>
  <c r="Z680" i="1" s="1"/>
  <c r="L36" i="1"/>
  <c r="L54" i="1"/>
  <c r="N54" i="1" s="1"/>
  <c r="Z58" i="1"/>
  <c r="Z62" i="1" s="1"/>
  <c r="Z71" i="1"/>
  <c r="Z79" i="1"/>
  <c r="Z93" i="1"/>
  <c r="Z98" i="1" s="1"/>
  <c r="L136" i="1"/>
  <c r="N136" i="1" s="1"/>
  <c r="Z141" i="1"/>
  <c r="Z145" i="1" s="1"/>
  <c r="Z230" i="1"/>
  <c r="Z247" i="1"/>
  <c r="Z252" i="1" s="1"/>
  <c r="V300" i="1"/>
  <c r="L657" i="1"/>
  <c r="N657" i="1" s="1"/>
  <c r="Z652" i="1"/>
  <c r="Z657" i="1" s="1"/>
  <c r="L673" i="1"/>
  <c r="N673" i="1" s="1"/>
  <c r="Z684" i="1"/>
  <c r="Z688" i="1" s="1"/>
  <c r="Z808" i="1"/>
  <c r="Z896" i="1" s="1"/>
  <c r="Z160" i="1"/>
  <c r="Z179" i="1" s="1"/>
  <c r="L190" i="1"/>
  <c r="N190" i="1" s="1"/>
  <c r="Z190" i="1"/>
  <c r="Z200" i="1"/>
  <c r="Z205" i="1" s="1"/>
  <c r="X265" i="1"/>
  <c r="Z289" i="1"/>
  <c r="Z300" i="1" s="1"/>
  <c r="L343" i="1"/>
  <c r="Z362" i="1"/>
  <c r="Z381" i="1" s="1"/>
  <c r="L409" i="1"/>
  <c r="N409" i="1" s="1"/>
  <c r="Z436" i="1"/>
  <c r="Z473" i="1"/>
  <c r="L473" i="1"/>
  <c r="N473" i="1" s="1"/>
  <c r="Z476" i="1"/>
  <c r="Z484" i="1" s="1"/>
  <c r="Z587" i="1"/>
  <c r="L587" i="1"/>
  <c r="N587" i="1" s="1"/>
  <c r="Z590" i="1"/>
  <c r="Z596" i="1" s="1"/>
  <c r="L606" i="1"/>
  <c r="N606" i="1" s="1"/>
  <c r="Z744" i="1"/>
  <c r="X764" i="1"/>
  <c r="Z864" i="1"/>
  <c r="Z877" i="1" s="1"/>
  <c r="L877" i="1"/>
  <c r="N877" i="1" s="1"/>
  <c r="V896" i="1"/>
  <c r="X896" i="1" s="1"/>
  <c r="V967" i="1"/>
  <c r="L936" i="1"/>
  <c r="N936" i="1" s="1"/>
  <c r="L947" i="1"/>
  <c r="N947" i="1" s="1"/>
  <c r="Z939" i="1"/>
  <c r="Z947" i="1" s="1"/>
  <c r="Z24" i="1"/>
  <c r="Z265" i="1"/>
  <c r="Z273" i="1"/>
  <c r="Z377" i="1"/>
  <c r="Z42" i="1"/>
  <c r="Z85" i="1"/>
  <c r="Z90" i="1" s="1"/>
  <c r="Z101" i="1"/>
  <c r="Z107" i="1" s="1"/>
  <c r="Z116" i="1"/>
  <c r="Z120" i="1" s="1"/>
  <c r="Z124" i="1"/>
  <c r="Z128" i="1" s="1"/>
  <c r="X160" i="1"/>
  <c r="X190" i="1"/>
  <c r="Z238" i="1"/>
  <c r="Z243" i="1" s="1"/>
  <c r="L254" i="1"/>
  <c r="L298" i="1"/>
  <c r="N298" i="1" s="1"/>
  <c r="Z354" i="1"/>
  <c r="Z374" i="1"/>
  <c r="L377" i="1"/>
  <c r="N377" i="1" s="1"/>
  <c r="V381" i="1"/>
  <c r="X622" i="1"/>
  <c r="V766" i="1"/>
  <c r="X766" i="1" s="1"/>
  <c r="X825" i="1"/>
  <c r="X24" i="1"/>
  <c r="L47" i="1"/>
  <c r="N47" i="1" s="1"/>
  <c r="L213" i="1"/>
  <c r="N213" i="1" s="1"/>
  <c r="L265" i="1"/>
  <c r="N265" i="1" s="1"/>
  <c r="D300" i="1"/>
  <c r="L273" i="1"/>
  <c r="N273" i="1" s="1"/>
  <c r="Z281" i="1"/>
  <c r="X328" i="1"/>
  <c r="Z343" i="1"/>
  <c r="Z370" i="1"/>
  <c r="L419" i="1"/>
  <c r="N419" i="1" s="1"/>
  <c r="X484" i="1"/>
  <c r="L512" i="1"/>
  <c r="N512" i="1" s="1"/>
  <c r="Z508" i="1"/>
  <c r="Z512" i="1" s="1"/>
  <c r="X596" i="1"/>
  <c r="L704" i="1"/>
  <c r="N704" i="1" s="1"/>
  <c r="Z700" i="1"/>
  <c r="Z704" i="1" s="1"/>
  <c r="Z843" i="1"/>
  <c r="Z957" i="1"/>
  <c r="Z965" i="1"/>
  <c r="L319" i="1"/>
  <c r="N319" i="1" s="1"/>
  <c r="V330" i="1"/>
  <c r="L428" i="1"/>
  <c r="N428" i="1" s="1"/>
  <c r="Z422" i="1"/>
  <c r="Z428" i="1" s="1"/>
  <c r="X688" i="1"/>
  <c r="L764" i="1"/>
  <c r="N764" i="1" s="1"/>
  <c r="Z762" i="1"/>
  <c r="Z764" i="1" s="1"/>
  <c r="L843" i="1"/>
  <c r="N843" i="1" s="1"/>
  <c r="L894" i="1"/>
  <c r="N894" i="1" s="1"/>
  <c r="D967" i="1"/>
  <c r="Z908" i="1"/>
  <c r="Z967" i="1" s="1"/>
  <c r="L927" i="1"/>
  <c r="N927" i="1" s="1"/>
  <c r="Z920" i="1"/>
  <c r="Z927" i="1" s="1"/>
  <c r="X947" i="1"/>
  <c r="L281" i="1"/>
  <c r="N281" i="1" s="1"/>
  <c r="L289" i="1"/>
  <c r="N289" i="1" s="1"/>
  <c r="L328" i="1"/>
  <c r="N328" i="1" s="1"/>
  <c r="Z322" i="1"/>
  <c r="Z328" i="1" s="1"/>
  <c r="L354" i="1"/>
  <c r="N354" i="1" s="1"/>
  <c r="D381" i="1"/>
  <c r="L362" i="1"/>
  <c r="N362" i="1" s="1"/>
  <c r="L370" i="1"/>
  <c r="N370" i="1" s="1"/>
  <c r="Z394" i="1"/>
  <c r="L436" i="1"/>
  <c r="N436" i="1" s="1"/>
  <c r="Z498" i="1"/>
  <c r="Z504" i="1" s="1"/>
  <c r="Z600" i="1"/>
  <c r="Z606" i="1" s="1"/>
  <c r="L766" i="1"/>
  <c r="N766" i="1" s="1"/>
  <c r="D766" i="1"/>
  <c r="D772" i="1" s="1"/>
  <c r="L640" i="1"/>
  <c r="N640" i="1" s="1"/>
  <c r="Z634" i="1"/>
  <c r="Z640" i="1" s="1"/>
  <c r="Z644" i="1"/>
  <c r="Z648" i="1" s="1"/>
  <c r="L736" i="1"/>
  <c r="N736" i="1" s="1"/>
  <c r="Z732" i="1"/>
  <c r="Z736" i="1" s="1"/>
  <c r="Z748" i="1"/>
  <c r="Z752" i="1" s="1"/>
  <c r="L825" i="1"/>
  <c r="N825" i="1" s="1"/>
  <c r="Z811" i="1"/>
  <c r="Z825" i="1" s="1"/>
  <c r="L860" i="1"/>
  <c r="N860" i="1" s="1"/>
  <c r="Z846" i="1"/>
  <c r="Z860" i="1" s="1"/>
  <c r="L908" i="1"/>
  <c r="N908" i="1" s="1"/>
  <c r="L917" i="1"/>
  <c r="N917" i="1" s="1"/>
  <c r="Z911" i="1"/>
  <c r="Z917" i="1" s="1"/>
  <c r="L957" i="1"/>
  <c r="N957" i="1" s="1"/>
  <c r="X908" i="1"/>
  <c r="L965" i="1"/>
  <c r="N965" i="1" s="1"/>
  <c r="L179" i="14" l="1"/>
  <c r="Z967" i="14"/>
  <c r="L381" i="14"/>
  <c r="X610" i="14"/>
  <c r="Z179" i="14"/>
  <c r="V384" i="14"/>
  <c r="X384" i="14" s="1"/>
  <c r="V772" i="14"/>
  <c r="G53" i="19"/>
  <c r="O25" i="19"/>
  <c r="N788" i="14"/>
  <c r="H15" i="19" s="1"/>
  <c r="J53" i="19"/>
  <c r="X967" i="14"/>
  <c r="L254" i="14"/>
  <c r="Z381" i="14"/>
  <c r="L149" i="14"/>
  <c r="L109" i="14"/>
  <c r="L64" i="14"/>
  <c r="Z254" i="14"/>
  <c r="Z149" i="14"/>
  <c r="Z610" i="14"/>
  <c r="V396" i="14"/>
  <c r="Z75" i="14"/>
  <c r="Z330" i="14"/>
  <c r="Z419" i="14"/>
  <c r="L300" i="14"/>
  <c r="Z766" i="14"/>
  <c r="Z772" i="14" s="1"/>
  <c r="Z808" i="14"/>
  <c r="Z896" i="14" s="1"/>
  <c r="L967" i="14"/>
  <c r="N967" i="14" s="1"/>
  <c r="Z265" i="14"/>
  <c r="Z300" i="14" s="1"/>
  <c r="L766" i="14"/>
  <c r="N766" i="14" s="1"/>
  <c r="Z47" i="14"/>
  <c r="Z64" i="14"/>
  <c r="D384" i="14"/>
  <c r="D396" i="14" s="1"/>
  <c r="L610" i="14"/>
  <c r="N610" i="14" s="1"/>
  <c r="L896" i="14"/>
  <c r="N896" i="14" s="1"/>
  <c r="L224" i="14"/>
  <c r="L384" i="14" s="1"/>
  <c r="V968" i="15"/>
  <c r="V395" i="15"/>
  <c r="L895" i="15"/>
  <c r="N895" i="15" s="1"/>
  <c r="X895" i="15"/>
  <c r="N264" i="15"/>
  <c r="L299" i="15"/>
  <c r="L178" i="15"/>
  <c r="Z178" i="15"/>
  <c r="Z299" i="15"/>
  <c r="L223" i="15"/>
  <c r="Z74" i="15"/>
  <c r="Z108" i="15" s="1"/>
  <c r="V773" i="15"/>
  <c r="Z765" i="15"/>
  <c r="Z771" i="15" s="1"/>
  <c r="Z621" i="15"/>
  <c r="L380" i="15"/>
  <c r="X765" i="15"/>
  <c r="Z408" i="15"/>
  <c r="Z609" i="15" s="1"/>
  <c r="L609" i="15"/>
  <c r="N609" i="15" s="1"/>
  <c r="L253" i="15"/>
  <c r="D383" i="15"/>
  <c r="D395" i="15" s="1"/>
  <c r="L771" i="15"/>
  <c r="Z329" i="15"/>
  <c r="L383" i="15"/>
  <c r="N383" i="15" s="1"/>
  <c r="L765" i="15"/>
  <c r="N765" i="15" s="1"/>
  <c r="L63" i="15"/>
  <c r="Z766" i="1"/>
  <c r="L330" i="1"/>
  <c r="L610" i="1"/>
  <c r="N610" i="1" s="1"/>
  <c r="Z75" i="1"/>
  <c r="Z109" i="1"/>
  <c r="Z772" i="1"/>
  <c r="L967" i="1"/>
  <c r="N967" i="1" s="1"/>
  <c r="L149" i="1"/>
  <c r="Z610" i="1"/>
  <c r="L896" i="1"/>
  <c r="N896" i="1" s="1"/>
  <c r="L772" i="1"/>
  <c r="Z330" i="1"/>
  <c r="Z235" i="1"/>
  <c r="Z254" i="1" s="1"/>
  <c r="L64" i="1"/>
  <c r="L300" i="1"/>
  <c r="V772" i="1"/>
  <c r="L381" i="1"/>
  <c r="Z149" i="1"/>
  <c r="Z47" i="1"/>
  <c r="Z64" i="1"/>
  <c r="X967" i="1"/>
  <c r="N384" i="14" l="1"/>
  <c r="Z109" i="14"/>
  <c r="D774" i="14"/>
  <c r="D969" i="14" s="1"/>
  <c r="L772" i="14"/>
  <c r="X396" i="14"/>
  <c r="V774" i="14"/>
  <c r="L396" i="14"/>
  <c r="N396" i="14" s="1"/>
  <c r="L395" i="15"/>
  <c r="N395" i="15" s="1"/>
  <c r="L968" i="15"/>
  <c r="L773" i="15"/>
  <c r="X773" i="15"/>
  <c r="Z383" i="15"/>
  <c r="D773" i="15"/>
  <c r="D968" i="15" s="1"/>
  <c r="X968" i="15" s="1"/>
  <c r="X395" i="15"/>
  <c r="X383" i="15"/>
  <c r="L774" i="14" l="1"/>
  <c r="Z384" i="14"/>
  <c r="Z396" i="14" s="1"/>
  <c r="Z774" i="14" s="1"/>
  <c r="X774" i="14"/>
  <c r="V969" i="14"/>
  <c r="X969" i="14" s="1"/>
  <c r="Z773" i="15"/>
  <c r="Z968" i="15" s="1"/>
  <c r="N968" i="15"/>
  <c r="Z395" i="15"/>
  <c r="N773" i="15"/>
  <c r="Z969" i="14" l="1"/>
  <c r="N774" i="14"/>
  <c r="L969" i="14"/>
  <c r="N969" i="14" s="1"/>
  <c r="E18" i="18"/>
  <c r="E17" i="18"/>
  <c r="E11" i="18"/>
  <c r="E10" i="18"/>
  <c r="G15" i="18" l="1"/>
  <c r="F15" i="18"/>
  <c r="G14" i="18" l="1"/>
  <c r="F14" i="18"/>
  <c r="J14" i="18"/>
  <c r="K14" i="18" s="1"/>
  <c r="G8" i="18"/>
  <c r="G9" i="18"/>
  <c r="F9" i="18"/>
  <c r="J9" i="18"/>
  <c r="K9" i="18" s="1"/>
  <c r="G13" i="18" l="1"/>
  <c r="F13" i="18"/>
  <c r="J162" i="18" l="1"/>
  <c r="J161" i="18"/>
  <c r="J160" i="18"/>
  <c r="J159" i="18"/>
  <c r="J158" i="18"/>
  <c r="J156" i="18"/>
  <c r="H162" i="18"/>
  <c r="H161" i="18"/>
  <c r="H160" i="18"/>
  <c r="H32" i="18" s="1"/>
  <c r="H159" i="18"/>
  <c r="H158" i="18"/>
  <c r="H7" i="18" s="1"/>
  <c r="H156" i="18"/>
  <c r="H8" i="18" s="1"/>
  <c r="F8" i="18" l="1"/>
  <c r="J8" i="18"/>
  <c r="K8" i="18" s="1"/>
  <c r="F31" i="18"/>
  <c r="I34" i="18"/>
  <c r="I33" i="18"/>
  <c r="I32" i="18"/>
  <c r="H34" i="18"/>
  <c r="H33" i="18"/>
  <c r="F30" i="18"/>
  <c r="F29" i="18"/>
  <c r="G31" i="18"/>
  <c r="G30" i="18"/>
  <c r="G29" i="18"/>
  <c r="H31" i="18"/>
  <c r="H30" i="18"/>
  <c r="H29" i="18"/>
  <c r="I31" i="18"/>
  <c r="I30" i="18"/>
  <c r="I29" i="18"/>
  <c r="E34" i="18"/>
  <c r="E33" i="18"/>
  <c r="E32" i="18"/>
  <c r="F32" i="18" s="1"/>
  <c r="E31" i="18"/>
  <c r="E30" i="18"/>
  <c r="E29" i="18"/>
  <c r="G32" i="18" l="1"/>
  <c r="G33" i="18"/>
  <c r="F33" i="18"/>
  <c r="G34" i="18"/>
  <c r="F34" i="18"/>
  <c r="F7" i="18"/>
  <c r="J29" i="18"/>
  <c r="K29" i="18" s="1"/>
  <c r="J30" i="18"/>
  <c r="K30" i="18" s="1"/>
  <c r="J31" i="18"/>
  <c r="K31" i="18" s="1"/>
  <c r="K162" i="18"/>
  <c r="K161" i="18"/>
  <c r="K160" i="18"/>
  <c r="K159" i="18"/>
  <c r="K158" i="18"/>
  <c r="K156" i="18"/>
  <c r="I35" i="18"/>
  <c r="J34" i="18"/>
  <c r="K34" i="18" s="1"/>
  <c r="J33" i="18"/>
  <c r="K33" i="18" s="1"/>
  <c r="J32" i="18"/>
  <c r="K32" i="18" s="1"/>
  <c r="E35" i="18"/>
  <c r="E24" i="13"/>
  <c r="J22" i="18" l="1"/>
  <c r="K22" i="18" s="1"/>
  <c r="K26" i="18" s="1"/>
  <c r="G35" i="18"/>
  <c r="K35" i="18"/>
  <c r="H35" i="18"/>
  <c r="F35" i="18" s="1"/>
  <c r="J35" i="18" l="1"/>
  <c r="E34" i="12" l="1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35" i="12" s="1"/>
  <c r="E18" i="12"/>
  <c r="E17" i="12"/>
  <c r="D35" i="12"/>
  <c r="J29" i="17"/>
  <c r="J28" i="17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235" i="17"/>
  <c r="F233" i="17"/>
  <c r="F232" i="17"/>
  <c r="F231" i="17"/>
  <c r="F230" i="17"/>
  <c r="F229" i="17"/>
  <c r="F228" i="17"/>
  <c r="F227" i="17"/>
  <c r="F226" i="17"/>
  <c r="F225" i="17"/>
  <c r="F224" i="17"/>
  <c r="F223" i="17"/>
  <c r="F222" i="17"/>
  <c r="H30" i="17"/>
  <c r="I30" i="17" s="1"/>
  <c r="H29" i="17"/>
  <c r="I29" i="17" s="1"/>
  <c r="H28" i="17"/>
  <c r="I28" i="17" s="1"/>
  <c r="H27" i="17"/>
  <c r="I27" i="17" s="1"/>
  <c r="H26" i="17"/>
  <c r="I26" i="17" s="1"/>
  <c r="H25" i="17"/>
  <c r="I25" i="17" s="1"/>
  <c r="H24" i="17"/>
  <c r="I24" i="17" s="1"/>
  <c r="AB385" i="1" l="1"/>
  <c r="F221" i="17" l="1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B10" i="13" l="1"/>
  <c r="B9" i="13"/>
  <c r="A9" i="13"/>
  <c r="B8" i="13"/>
  <c r="A8" i="13"/>
  <c r="B7" i="13"/>
  <c r="A7" i="13"/>
  <c r="B6" i="13"/>
  <c r="A6" i="13"/>
  <c r="B5" i="13"/>
  <c r="A5" i="13"/>
  <c r="B4" i="13"/>
  <c r="B12" i="12"/>
  <c r="B11" i="12"/>
  <c r="A11" i="12"/>
  <c r="B10" i="12"/>
  <c r="A10" i="12"/>
  <c r="B9" i="12"/>
  <c r="A9" i="12"/>
  <c r="B8" i="12"/>
  <c r="A8" i="12"/>
  <c r="B7" i="12"/>
  <c r="A7" i="12"/>
  <c r="B6" i="12"/>
  <c r="A6" i="12"/>
  <c r="B5" i="12"/>
  <c r="A5" i="12"/>
  <c r="B4" i="12"/>
  <c r="B11" i="11"/>
  <c r="B4" i="11"/>
  <c r="B10" i="11"/>
  <c r="A10" i="11"/>
  <c r="B9" i="11"/>
  <c r="A9" i="11"/>
  <c r="B8" i="11"/>
  <c r="A8" i="11"/>
  <c r="B7" i="11"/>
  <c r="A7" i="11"/>
  <c r="B6" i="11"/>
  <c r="A6" i="11"/>
  <c r="B5" i="11"/>
  <c r="A5" i="11"/>
  <c r="B13" i="10"/>
  <c r="B12" i="10"/>
  <c r="A12" i="10"/>
  <c r="B11" i="10"/>
  <c r="A11" i="10"/>
  <c r="B10" i="10"/>
  <c r="A10" i="10"/>
  <c r="B9" i="10"/>
  <c r="A9" i="10"/>
  <c r="B8" i="10"/>
  <c r="A8" i="10"/>
  <c r="B7" i="10"/>
  <c r="A7" i="10"/>
  <c r="B6" i="10"/>
  <c r="A6" i="10"/>
  <c r="B5" i="10"/>
  <c r="A5" i="10"/>
  <c r="B4" i="10"/>
  <c r="B11" i="9"/>
  <c r="B10" i="9"/>
  <c r="A10" i="9"/>
  <c r="B9" i="9"/>
  <c r="A9" i="9"/>
  <c r="B8" i="9"/>
  <c r="A8" i="9"/>
  <c r="B7" i="9"/>
  <c r="A7" i="9"/>
  <c r="B6" i="9"/>
  <c r="A6" i="9"/>
  <c r="B5" i="9"/>
  <c r="A5" i="9"/>
  <c r="B4" i="9"/>
  <c r="B11" i="7"/>
  <c r="B10" i="7"/>
  <c r="A10" i="7"/>
  <c r="B9" i="7"/>
  <c r="A9" i="7"/>
  <c r="B8" i="7"/>
  <c r="A8" i="7"/>
  <c r="B7" i="7"/>
  <c r="A7" i="7"/>
  <c r="B6" i="7"/>
  <c r="A6" i="7"/>
  <c r="B5" i="7"/>
  <c r="A5" i="7"/>
  <c r="B4" i="7"/>
  <c r="B11" i="8"/>
  <c r="B10" i="8"/>
  <c r="A10" i="8"/>
  <c r="B9" i="8"/>
  <c r="A9" i="8"/>
  <c r="B8" i="8"/>
  <c r="A8" i="8"/>
  <c r="B7" i="8"/>
  <c r="A7" i="8"/>
  <c r="B6" i="8"/>
  <c r="A6" i="8"/>
  <c r="B5" i="8"/>
  <c r="A5" i="8"/>
  <c r="A4" i="8"/>
  <c r="B4" i="8"/>
  <c r="G9" i="13"/>
  <c r="G8" i="13"/>
  <c r="F21" i="13" s="1"/>
  <c r="G7" i="13"/>
  <c r="F20" i="13" s="1"/>
  <c r="G6" i="13"/>
  <c r="G5" i="13"/>
  <c r="G11" i="12"/>
  <c r="G10" i="12"/>
  <c r="F31" i="12" s="1"/>
  <c r="G9" i="12"/>
  <c r="G8" i="12"/>
  <c r="G7" i="12"/>
  <c r="G6" i="12"/>
  <c r="G5" i="12"/>
  <c r="F17" i="12" s="1"/>
  <c r="G10" i="11"/>
  <c r="G9" i="11"/>
  <c r="G8" i="11"/>
  <c r="G7" i="11"/>
  <c r="G6" i="11"/>
  <c r="G5" i="11"/>
  <c r="G12" i="10"/>
  <c r="G11" i="10"/>
  <c r="G10" i="10"/>
  <c r="G9" i="10"/>
  <c r="G8" i="10"/>
  <c r="G7" i="10"/>
  <c r="G6" i="10"/>
  <c r="G5" i="10"/>
  <c r="G10" i="9"/>
  <c r="G9" i="9"/>
  <c r="G8" i="9"/>
  <c r="G7" i="9"/>
  <c r="G6" i="9"/>
  <c r="G5" i="9"/>
  <c r="G11" i="9" s="1"/>
  <c r="G10" i="8"/>
  <c r="G9" i="8"/>
  <c r="G8" i="8"/>
  <c r="G7" i="8"/>
  <c r="G6" i="8"/>
  <c r="G5" i="8"/>
  <c r="F19" i="8" s="1"/>
  <c r="G4" i="8"/>
  <c r="F202" i="17"/>
  <c r="F201" i="17"/>
  <c r="F200" i="17"/>
  <c r="F199" i="17"/>
  <c r="F198" i="17"/>
  <c r="F197" i="17"/>
  <c r="F196" i="17"/>
  <c r="F195" i="17"/>
  <c r="F194" i="17"/>
  <c r="F193" i="17"/>
  <c r="F192" i="17"/>
  <c r="F191" i="17"/>
  <c r="F190" i="17"/>
  <c r="F189" i="17"/>
  <c r="F188" i="17"/>
  <c r="F187" i="17"/>
  <c r="F186" i="17"/>
  <c r="F185" i="17"/>
  <c r="F184" i="17"/>
  <c r="F183" i="17"/>
  <c r="F182" i="17"/>
  <c r="F181" i="17"/>
  <c r="F180" i="17"/>
  <c r="F179" i="17"/>
  <c r="F178" i="17"/>
  <c r="F177" i="17"/>
  <c r="F176" i="17"/>
  <c r="F175" i="17"/>
  <c r="F174" i="17"/>
  <c r="F173" i="17"/>
  <c r="F172" i="17"/>
  <c r="F171" i="17"/>
  <c r="F170" i="17"/>
  <c r="F169" i="17"/>
  <c r="F168" i="17"/>
  <c r="F167" i="17"/>
  <c r="F166" i="17"/>
  <c r="F165" i="17"/>
  <c r="F164" i="17"/>
  <c r="F163" i="17"/>
  <c r="F162" i="17"/>
  <c r="F161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42" i="17"/>
  <c r="F141" i="17"/>
  <c r="F140" i="17"/>
  <c r="F139" i="17"/>
  <c r="F138" i="17"/>
  <c r="F137" i="17"/>
  <c r="F136" i="17"/>
  <c r="F135" i="17"/>
  <c r="F134" i="17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0" i="12" l="1"/>
  <c r="F29" i="12"/>
  <c r="F28" i="12"/>
  <c r="F21" i="12"/>
  <c r="F18" i="12"/>
  <c r="F19" i="12"/>
  <c r="F20" i="12"/>
  <c r="E73" i="18"/>
  <c r="F27" i="12"/>
  <c r="F26" i="12"/>
  <c r="F25" i="12"/>
  <c r="F23" i="13"/>
  <c r="E117" i="18" s="1"/>
  <c r="F22" i="13"/>
  <c r="F22" i="12"/>
  <c r="F24" i="12"/>
  <c r="F33" i="12"/>
  <c r="F32" i="12"/>
  <c r="F34" i="12"/>
  <c r="D28" i="11"/>
  <c r="D24" i="11"/>
  <c r="D20" i="11"/>
  <c r="D16" i="11"/>
  <c r="D27" i="11"/>
  <c r="D23" i="11"/>
  <c r="D19" i="11"/>
  <c r="D26" i="11"/>
  <c r="D22" i="11"/>
  <c r="D18" i="11"/>
  <c r="D25" i="11"/>
  <c r="D21" i="11"/>
  <c r="D17" i="11"/>
  <c r="D44" i="10"/>
  <c r="D40" i="10"/>
  <c r="D36" i="10"/>
  <c r="D32" i="10"/>
  <c r="D28" i="10"/>
  <c r="D24" i="10"/>
  <c r="D20" i="10"/>
  <c r="D43" i="10"/>
  <c r="D39" i="10"/>
  <c r="D35" i="10"/>
  <c r="D31" i="10"/>
  <c r="D27" i="10"/>
  <c r="D23" i="10"/>
  <c r="D19" i="10"/>
  <c r="D42" i="10"/>
  <c r="D38" i="10"/>
  <c r="D34" i="10"/>
  <c r="D30" i="10"/>
  <c r="D26" i="10"/>
  <c r="D22" i="10"/>
  <c r="D18" i="10"/>
  <c r="D41" i="10"/>
  <c r="D37" i="10"/>
  <c r="D33" i="10"/>
  <c r="D29" i="10"/>
  <c r="D25" i="10"/>
  <c r="D21" i="10"/>
  <c r="D30" i="9"/>
  <c r="D26" i="9"/>
  <c r="D22" i="9"/>
  <c r="D18" i="9"/>
  <c r="D28" i="8"/>
  <c r="D24" i="8"/>
  <c r="D20" i="8"/>
  <c r="D16" i="8"/>
  <c r="D22" i="7"/>
  <c r="D18" i="7"/>
  <c r="D22" i="13"/>
  <c r="D18" i="13"/>
  <c r="D29" i="9"/>
  <c r="D25" i="9"/>
  <c r="D21" i="9"/>
  <c r="D17" i="9"/>
  <c r="D27" i="8"/>
  <c r="D23" i="8"/>
  <c r="D19" i="8"/>
  <c r="D25" i="7"/>
  <c r="D21" i="7"/>
  <c r="D17" i="7"/>
  <c r="D21" i="13"/>
  <c r="E21" i="13" s="1"/>
  <c r="D17" i="13"/>
  <c r="E17" i="13" s="1"/>
  <c r="F17" i="13" s="1"/>
  <c r="D28" i="9"/>
  <c r="D24" i="9"/>
  <c r="D20" i="9"/>
  <c r="D16" i="9"/>
  <c r="D26" i="8"/>
  <c r="D22" i="8"/>
  <c r="D18" i="8"/>
  <c r="D24" i="7"/>
  <c r="D20" i="7"/>
  <c r="D16" i="7"/>
  <c r="D20" i="13"/>
  <c r="D16" i="13"/>
  <c r="D27" i="9"/>
  <c r="D23" i="9"/>
  <c r="D19" i="9"/>
  <c r="D29" i="8"/>
  <c r="D25" i="8"/>
  <c r="D21" i="8"/>
  <c r="D17" i="8"/>
  <c r="D23" i="7"/>
  <c r="D19" i="7"/>
  <c r="D23" i="13"/>
  <c r="D19" i="13"/>
  <c r="E19" i="13" s="1"/>
  <c r="F19" i="13" s="1"/>
  <c r="D15" i="13"/>
  <c r="E72" i="18" l="1"/>
  <c r="E144" i="18"/>
  <c r="E87" i="18"/>
  <c r="E116" i="18"/>
  <c r="E71" i="18"/>
  <c r="E143" i="18"/>
  <c r="E55" i="18"/>
  <c r="E69" i="18"/>
  <c r="E101" i="18"/>
  <c r="E145" i="18"/>
  <c r="E53" i="18"/>
  <c r="E70" i="18"/>
  <c r="E90" i="18"/>
  <c r="E142" i="18"/>
  <c r="E23" i="13"/>
  <c r="D24" i="13"/>
  <c r="J30" i="17" s="1"/>
  <c r="E15" i="13"/>
  <c r="F15" i="13" s="1"/>
  <c r="E18" i="13"/>
  <c r="F18" i="13" s="1"/>
  <c r="E16" i="13"/>
  <c r="F16" i="13" s="1"/>
  <c r="E22" i="13"/>
  <c r="E20" i="13"/>
  <c r="E19" i="7"/>
  <c r="E20" i="9"/>
  <c r="E29" i="9"/>
  <c r="E26" i="9"/>
  <c r="E25" i="11"/>
  <c r="E27" i="11"/>
  <c r="E20" i="7"/>
  <c r="E27" i="10"/>
  <c r="E43" i="10"/>
  <c r="E17" i="9"/>
  <c r="E20" i="10"/>
  <c r="E36" i="10"/>
  <c r="E22" i="7"/>
  <c r="E30" i="9"/>
  <c r="E33" i="10"/>
  <c r="E28" i="11"/>
  <c r="E30" i="10"/>
  <c r="E39" i="10"/>
  <c r="E18" i="7"/>
  <c r="E24" i="11"/>
  <c r="E26" i="11"/>
  <c r="E18" i="10"/>
  <c r="E19" i="9"/>
  <c r="E24" i="7"/>
  <c r="E31" i="10"/>
  <c r="E21" i="9"/>
  <c r="E40" i="10"/>
  <c r="E18" i="9"/>
  <c r="E21" i="10"/>
  <c r="E37" i="10"/>
  <c r="E16" i="11"/>
  <c r="E17" i="11"/>
  <c r="E18" i="11"/>
  <c r="E19" i="11"/>
  <c r="E27" i="9"/>
  <c r="F27" i="9" s="1"/>
  <c r="E94" i="18" s="1"/>
  <c r="E16" i="7"/>
  <c r="E23" i="10"/>
  <c r="E25" i="7"/>
  <c r="E32" i="10"/>
  <c r="E29" i="10"/>
  <c r="F29" i="10" s="1"/>
  <c r="E56" i="18" s="1"/>
  <c r="E23" i="7"/>
  <c r="E34" i="10"/>
  <c r="E24" i="9"/>
  <c r="E22" i="10"/>
  <c r="E38" i="10"/>
  <c r="E28" i="9"/>
  <c r="E17" i="7"/>
  <c r="E24" i="10"/>
  <c r="E23" i="9"/>
  <c r="E26" i="10"/>
  <c r="E42" i="10"/>
  <c r="E16" i="9"/>
  <c r="E19" i="10"/>
  <c r="E35" i="10"/>
  <c r="E21" i="7"/>
  <c r="E25" i="9"/>
  <c r="E28" i="10"/>
  <c r="E44" i="10"/>
  <c r="E22" i="9"/>
  <c r="E25" i="10"/>
  <c r="E41" i="10"/>
  <c r="E20" i="11"/>
  <c r="E21" i="11"/>
  <c r="E22" i="11"/>
  <c r="E23" i="11"/>
  <c r="D31" i="9"/>
  <c r="J26" i="17" s="1"/>
  <c r="D26" i="7"/>
  <c r="J24" i="17" s="1"/>
  <c r="D45" i="10"/>
  <c r="J27" i="17" s="1"/>
  <c r="D29" i="11"/>
  <c r="O19" i="16" l="1"/>
  <c r="F24" i="13"/>
  <c r="E114" i="18"/>
  <c r="E113" i="18"/>
  <c r="E46" i="18"/>
  <c r="E115" i="18"/>
  <c r="E89" i="18"/>
  <c r="E88" i="18"/>
  <c r="E125" i="18"/>
  <c r="F39" i="10"/>
  <c r="E97" i="18" s="1"/>
  <c r="F26" i="10"/>
  <c r="E48" i="18" s="1"/>
  <c r="F38" i="10"/>
  <c r="E96" i="18" s="1"/>
  <c r="F19" i="11"/>
  <c r="E51" i="18" s="1"/>
  <c r="F16" i="11"/>
  <c r="F35" i="10"/>
  <c r="E82" i="18" s="1"/>
  <c r="F21" i="9"/>
  <c r="E44" i="18" s="1"/>
  <c r="F25" i="9"/>
  <c r="E79" i="18" s="1"/>
  <c r="F33" i="10"/>
  <c r="E66" i="18" s="1"/>
  <c r="F30" i="10"/>
  <c r="E63" i="18" s="1"/>
  <c r="F23" i="10"/>
  <c r="E137" i="18" s="1"/>
  <c r="F17" i="9"/>
  <c r="E132" i="18" s="1"/>
  <c r="F41" i="10"/>
  <c r="E107" i="18" s="1"/>
  <c r="F31" i="10"/>
  <c r="E64" i="18" s="1"/>
  <c r="F43" i="10"/>
  <c r="E109" i="18" s="1"/>
  <c r="F27" i="10"/>
  <c r="E49" i="18" s="1"/>
  <c r="F25" i="10"/>
  <c r="E47" i="18" s="1"/>
  <c r="F37" i="10"/>
  <c r="E84" i="18" s="1"/>
  <c r="F18" i="11"/>
  <c r="E141" i="18" s="1"/>
  <c r="F24" i="9"/>
  <c r="E78" i="18" s="1"/>
  <c r="F22" i="10"/>
  <c r="E136" i="18" s="1"/>
  <c r="F44" i="10"/>
  <c r="E110" i="18" s="1"/>
  <c r="F40" i="10"/>
  <c r="E98" i="18" s="1"/>
  <c r="F20" i="9"/>
  <c r="E43" i="18" s="1"/>
  <c r="F28" i="9"/>
  <c r="E95" i="18" s="1"/>
  <c r="F19" i="9"/>
  <c r="E42" i="18" s="1"/>
  <c r="F36" i="10"/>
  <c r="E83" i="18" s="1"/>
  <c r="F25" i="11"/>
  <c r="E99" i="18" s="1"/>
  <c r="F23" i="9"/>
  <c r="E62" i="18" s="1"/>
  <c r="F18" i="9"/>
  <c r="E133" i="18" s="1"/>
  <c r="F21" i="10"/>
  <c r="E135" i="18" s="1"/>
  <c r="F32" i="10"/>
  <c r="E65" i="18" s="1"/>
  <c r="F34" i="10"/>
  <c r="E81" i="18" s="1"/>
  <c r="F28" i="10"/>
  <c r="E50" i="18" s="1"/>
  <c r="F24" i="10"/>
  <c r="E138" i="18" s="1"/>
  <c r="F42" i="10"/>
  <c r="E108" i="18" s="1"/>
  <c r="F16" i="9"/>
  <c r="F26" i="9"/>
  <c r="E80" i="18" s="1"/>
  <c r="F19" i="10"/>
  <c r="E124" i="18" s="1"/>
  <c r="F20" i="10"/>
  <c r="E134" i="18" s="1"/>
  <c r="F17" i="11"/>
  <c r="E140" i="18" s="1"/>
  <c r="F22" i="9"/>
  <c r="E61" i="18" s="1"/>
  <c r="F21" i="11"/>
  <c r="E67" i="18" s="1"/>
  <c r="F27" i="11"/>
  <c r="E111" i="18" s="1"/>
  <c r="F23" i="11"/>
  <c r="E85" i="18" s="1"/>
  <c r="E45" i="10"/>
  <c r="F18" i="10"/>
  <c r="F29" i="9"/>
  <c r="E105" i="18" s="1"/>
  <c r="E45" i="18" l="1"/>
  <c r="E147" i="18"/>
  <c r="E146" i="18"/>
  <c r="O17" i="16"/>
  <c r="E123" i="18"/>
  <c r="E131" i="18"/>
  <c r="F30" i="9"/>
  <c r="E106" i="18" s="1"/>
  <c r="F24" i="11"/>
  <c r="E86" i="18" s="1"/>
  <c r="F22" i="11"/>
  <c r="E68" i="18" s="1"/>
  <c r="E139" i="18"/>
  <c r="F28" i="11"/>
  <c r="E112" i="18" s="1"/>
  <c r="F20" i="11"/>
  <c r="E52" i="18" s="1"/>
  <c r="F23" i="12"/>
  <c r="F26" i="11"/>
  <c r="E100" i="18" s="1"/>
  <c r="E31" i="9"/>
  <c r="E26" i="7"/>
  <c r="E29" i="11"/>
  <c r="G10" i="7"/>
  <c r="F25" i="7" s="1"/>
  <c r="E102" i="18" s="1"/>
  <c r="G9" i="7"/>
  <c r="F24" i="7" s="1"/>
  <c r="E91" i="18" s="1"/>
  <c r="G8" i="7"/>
  <c r="F22" i="7" s="1"/>
  <c r="E74" i="18" s="1"/>
  <c r="G7" i="7"/>
  <c r="G6" i="7"/>
  <c r="G5" i="7"/>
  <c r="F16" i="7" s="1"/>
  <c r="E54" i="18" l="1"/>
  <c r="F35" i="12"/>
  <c r="O16" i="16"/>
  <c r="E126" i="18"/>
  <c r="O18" i="16"/>
  <c r="F19" i="7"/>
  <c r="E39" i="18" s="1"/>
  <c r="F18" i="7"/>
  <c r="F23" i="7"/>
  <c r="E75" i="18" s="1"/>
  <c r="F20" i="7"/>
  <c r="E57" i="18" s="1"/>
  <c r="F21" i="7"/>
  <c r="E58" i="18" s="1"/>
  <c r="F17" i="7"/>
  <c r="E127" i="18" s="1"/>
  <c r="H12" i="10"/>
  <c r="G42" i="10" s="1"/>
  <c r="H66" i="16" s="1"/>
  <c r="J66" i="16" l="1"/>
  <c r="F108" i="18"/>
  <c r="H108" i="18" s="1"/>
  <c r="O14" i="16"/>
  <c r="G41" i="10"/>
  <c r="H65" i="16" s="1"/>
  <c r="G43" i="10"/>
  <c r="I42" i="10"/>
  <c r="J65" i="16" l="1"/>
  <c r="F107" i="18"/>
  <c r="H107" i="18" s="1"/>
  <c r="I43" i="10"/>
  <c r="H67" i="16"/>
  <c r="J67" i="16" l="1"/>
  <c r="F109" i="18"/>
  <c r="H109" i="18" s="1"/>
  <c r="E38" i="18" l="1"/>
  <c r="I10" i="13" l="1"/>
  <c r="H10" i="13"/>
  <c r="I9" i="13"/>
  <c r="H9" i="13"/>
  <c r="I8" i="13"/>
  <c r="H21" i="13" s="1"/>
  <c r="H8" i="13"/>
  <c r="G21" i="13" s="1"/>
  <c r="I7" i="13"/>
  <c r="H7" i="13"/>
  <c r="I6" i="13"/>
  <c r="H6" i="13"/>
  <c r="I5" i="13"/>
  <c r="H5" i="13"/>
  <c r="J36" i="12"/>
  <c r="I36" i="12"/>
  <c r="I12" i="12"/>
  <c r="H12" i="12"/>
  <c r="I11" i="12"/>
  <c r="H11" i="12"/>
  <c r="I10" i="12"/>
  <c r="H31" i="12" s="1"/>
  <c r="H10" i="12"/>
  <c r="I9" i="12"/>
  <c r="H9" i="12"/>
  <c r="G30" i="12" s="1"/>
  <c r="I8" i="12"/>
  <c r="H8" i="12"/>
  <c r="G27" i="12" s="1"/>
  <c r="I7" i="12"/>
  <c r="H7" i="12"/>
  <c r="G24" i="12" s="1"/>
  <c r="I6" i="12"/>
  <c r="H6" i="12"/>
  <c r="I5" i="12"/>
  <c r="H5" i="12"/>
  <c r="I10" i="11"/>
  <c r="H28" i="11" s="1"/>
  <c r="G112" i="18" s="1"/>
  <c r="H10" i="11"/>
  <c r="G27" i="11" s="1"/>
  <c r="I9" i="11"/>
  <c r="H26" i="11" s="1"/>
  <c r="G100" i="18" s="1"/>
  <c r="H9" i="11"/>
  <c r="G26" i="11" s="1"/>
  <c r="F100" i="18" s="1"/>
  <c r="I8" i="11"/>
  <c r="H24" i="11" s="1"/>
  <c r="H8" i="11"/>
  <c r="G23" i="11" s="1"/>
  <c r="I7" i="11"/>
  <c r="H22" i="11" s="1"/>
  <c r="G68" i="18" s="1"/>
  <c r="H7" i="11"/>
  <c r="G22" i="11" s="1"/>
  <c r="F68" i="18" s="1"/>
  <c r="I6" i="11"/>
  <c r="H20" i="11" s="1"/>
  <c r="H6" i="11"/>
  <c r="G19" i="11" s="1"/>
  <c r="I5" i="11"/>
  <c r="H18" i="11" s="1"/>
  <c r="H5" i="11"/>
  <c r="G18" i="11" s="1"/>
  <c r="H11" i="10"/>
  <c r="H10" i="10"/>
  <c r="G36" i="10" s="1"/>
  <c r="H60" i="16" s="1"/>
  <c r="H9" i="10"/>
  <c r="H8" i="10"/>
  <c r="G29" i="10" s="1"/>
  <c r="H53" i="16" s="1"/>
  <c r="H7" i="10"/>
  <c r="H6" i="10"/>
  <c r="G20" i="10" s="1"/>
  <c r="H44" i="16" s="1"/>
  <c r="I5" i="10"/>
  <c r="H5" i="10"/>
  <c r="G18" i="10" s="1"/>
  <c r="H42" i="16" s="1"/>
  <c r="J46" i="10"/>
  <c r="I46" i="10"/>
  <c r="G44" i="10"/>
  <c r="H68" i="16" s="1"/>
  <c r="I13" i="10"/>
  <c r="H13" i="10"/>
  <c r="I12" i="10"/>
  <c r="I11" i="10"/>
  <c r="I10" i="10"/>
  <c r="I9" i="10"/>
  <c r="I8" i="10"/>
  <c r="H29" i="10" s="1"/>
  <c r="I53" i="16" s="1"/>
  <c r="I7" i="10"/>
  <c r="I6" i="10"/>
  <c r="J32" i="9"/>
  <c r="I32" i="9"/>
  <c r="I11" i="9"/>
  <c r="H11" i="9"/>
  <c r="I10" i="9"/>
  <c r="H10" i="9"/>
  <c r="I9" i="9"/>
  <c r="H9" i="9"/>
  <c r="I8" i="9"/>
  <c r="H8" i="9"/>
  <c r="I7" i="9"/>
  <c r="H7" i="9"/>
  <c r="I6" i="9"/>
  <c r="H6" i="9"/>
  <c r="I5" i="9"/>
  <c r="H5" i="9"/>
  <c r="G16" i="9" s="1"/>
  <c r="H27" i="16" s="1"/>
  <c r="J31" i="8"/>
  <c r="I31" i="8"/>
  <c r="I11" i="8"/>
  <c r="H11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H4" i="8"/>
  <c r="I10" i="7"/>
  <c r="H25" i="7" s="1"/>
  <c r="H10" i="7"/>
  <c r="G25" i="7" s="1"/>
  <c r="H12" i="16" s="1"/>
  <c r="I9" i="7"/>
  <c r="H24" i="7" s="1"/>
  <c r="H9" i="7"/>
  <c r="G24" i="7" s="1"/>
  <c r="H11" i="16" s="1"/>
  <c r="I8" i="7"/>
  <c r="H22" i="7" s="1"/>
  <c r="I9" i="16" s="1"/>
  <c r="G74" i="18" s="1"/>
  <c r="H8" i="7"/>
  <c r="G23" i="7" s="1"/>
  <c r="H10" i="16" s="1"/>
  <c r="I7" i="7"/>
  <c r="H20" i="7" s="1"/>
  <c r="I7" i="16" s="1"/>
  <c r="G57" i="18" s="1"/>
  <c r="H7" i="7"/>
  <c r="G21" i="7" s="1"/>
  <c r="H8" i="16" s="1"/>
  <c r="I6" i="7"/>
  <c r="H19" i="7" s="1"/>
  <c r="I6" i="16" s="1"/>
  <c r="H6" i="7"/>
  <c r="G18" i="7" s="1"/>
  <c r="H5" i="16" s="1"/>
  <c r="J5" i="16" s="1"/>
  <c r="I5" i="7"/>
  <c r="H17" i="7" s="1"/>
  <c r="I4" i="16" s="1"/>
  <c r="G127" i="18" s="1"/>
  <c r="I127" i="18" s="1"/>
  <c r="H5" i="7"/>
  <c r="G16" i="7" s="1"/>
  <c r="H3" i="16" s="1"/>
  <c r="J27" i="7"/>
  <c r="G19" i="7"/>
  <c r="J27" i="16" l="1"/>
  <c r="F131" i="18"/>
  <c r="H131" i="18" s="1"/>
  <c r="H21" i="12"/>
  <c r="H20" i="12"/>
  <c r="H19" i="12"/>
  <c r="H18" i="12"/>
  <c r="H25" i="12"/>
  <c r="H27" i="12"/>
  <c r="H26" i="12"/>
  <c r="H20" i="13"/>
  <c r="H19" i="13"/>
  <c r="J53" i="16"/>
  <c r="F56" i="18"/>
  <c r="H56" i="18" s="1"/>
  <c r="H89" i="16"/>
  <c r="F55" i="18" s="1"/>
  <c r="H55" i="18" s="1"/>
  <c r="I24" i="12"/>
  <c r="H95" i="16"/>
  <c r="I30" i="12"/>
  <c r="G33" i="12"/>
  <c r="G34" i="12"/>
  <c r="G18" i="13"/>
  <c r="G17" i="13"/>
  <c r="I17" i="13" s="1"/>
  <c r="J68" i="16"/>
  <c r="F110" i="18"/>
  <c r="H110" i="18" s="1"/>
  <c r="H17" i="12"/>
  <c r="I82" i="16" s="1"/>
  <c r="H24" i="12"/>
  <c r="H23" i="12"/>
  <c r="H22" i="12"/>
  <c r="H29" i="12"/>
  <c r="H28" i="12"/>
  <c r="H30" i="12"/>
  <c r="H33" i="12"/>
  <c r="H32" i="12"/>
  <c r="H34" i="12"/>
  <c r="H18" i="13"/>
  <c r="H17" i="13"/>
  <c r="J17" i="13" s="1"/>
  <c r="I106" i="16"/>
  <c r="J21" i="13"/>
  <c r="I96" i="16"/>
  <c r="J31" i="12"/>
  <c r="H16" i="13"/>
  <c r="J16" i="13" s="1"/>
  <c r="H15" i="13"/>
  <c r="J15" i="13" s="1"/>
  <c r="H22" i="13"/>
  <c r="H23" i="13"/>
  <c r="J42" i="16"/>
  <c r="F123" i="18"/>
  <c r="H123" i="18" s="1"/>
  <c r="H106" i="16"/>
  <c r="I21" i="13"/>
  <c r="K53" i="16"/>
  <c r="G56" i="18"/>
  <c r="I56" i="18" s="1"/>
  <c r="J44" i="16"/>
  <c r="F134" i="18"/>
  <c r="J60" i="16"/>
  <c r="F83" i="18"/>
  <c r="H83" i="18" s="1"/>
  <c r="G20" i="12"/>
  <c r="G21" i="12"/>
  <c r="H92" i="16"/>
  <c r="F71" i="18" s="1"/>
  <c r="H71" i="18" s="1"/>
  <c r="I27" i="12"/>
  <c r="G15" i="13"/>
  <c r="G16" i="13"/>
  <c r="I16" i="13" s="1"/>
  <c r="G20" i="13"/>
  <c r="G19" i="13"/>
  <c r="G23" i="13"/>
  <c r="G22" i="13"/>
  <c r="G20" i="7"/>
  <c r="H7" i="16" s="1"/>
  <c r="F57" i="18" s="1"/>
  <c r="H57" i="18" s="1"/>
  <c r="G39" i="18"/>
  <c r="I39" i="18" s="1"/>
  <c r="F126" i="18"/>
  <c r="F58" i="18"/>
  <c r="H58" i="18" s="1"/>
  <c r="F91" i="18"/>
  <c r="H91" i="18" s="1"/>
  <c r="F75" i="18"/>
  <c r="H75" i="18" s="1"/>
  <c r="F102" i="18"/>
  <c r="H102" i="18" s="1"/>
  <c r="F51" i="18"/>
  <c r="H51" i="18" s="1"/>
  <c r="F85" i="18"/>
  <c r="H85" i="18" s="1"/>
  <c r="F111" i="18"/>
  <c r="H111" i="18" s="1"/>
  <c r="K9" i="16"/>
  <c r="I74" i="18"/>
  <c r="K81" i="16"/>
  <c r="I112" i="18"/>
  <c r="J71" i="16"/>
  <c r="F141" i="18"/>
  <c r="J75" i="16"/>
  <c r="H68" i="18"/>
  <c r="J79" i="16"/>
  <c r="H100" i="18"/>
  <c r="K7" i="16"/>
  <c r="I57" i="18"/>
  <c r="K71" i="16"/>
  <c r="G141" i="18"/>
  <c r="I141" i="18" s="1"/>
  <c r="K75" i="16"/>
  <c r="I68" i="18"/>
  <c r="J68" i="18" s="1"/>
  <c r="K68" i="18" s="1"/>
  <c r="K79" i="16"/>
  <c r="I100" i="18"/>
  <c r="I12" i="16"/>
  <c r="G102" i="18" s="1"/>
  <c r="J25" i="7"/>
  <c r="G28" i="11"/>
  <c r="F112" i="18" s="1"/>
  <c r="I11" i="11"/>
  <c r="K12" i="16"/>
  <c r="J3" i="16"/>
  <c r="J8" i="16"/>
  <c r="J11" i="16"/>
  <c r="I27" i="7"/>
  <c r="J72" i="16"/>
  <c r="J76" i="16"/>
  <c r="J80" i="16"/>
  <c r="G24" i="11"/>
  <c r="F86" i="18" s="1"/>
  <c r="K4" i="16"/>
  <c r="J24" i="7"/>
  <c r="I11" i="16"/>
  <c r="J10" i="16"/>
  <c r="J12" i="16"/>
  <c r="K6" i="16"/>
  <c r="J30" i="11"/>
  <c r="G31" i="12"/>
  <c r="G28" i="12"/>
  <c r="G26" i="12"/>
  <c r="G22" i="12"/>
  <c r="N17" i="16"/>
  <c r="P17" i="16" s="1"/>
  <c r="N16" i="16"/>
  <c r="P16" i="16" s="1"/>
  <c r="N19" i="16"/>
  <c r="P19" i="16" s="1"/>
  <c r="N18" i="16"/>
  <c r="P18" i="16" s="1"/>
  <c r="N14" i="16"/>
  <c r="P14" i="16" s="1"/>
  <c r="J24" i="11"/>
  <c r="G86" i="18"/>
  <c r="J20" i="11"/>
  <c r="G52" i="18"/>
  <c r="I19" i="7"/>
  <c r="H6" i="16"/>
  <c r="H23" i="11"/>
  <c r="H19" i="11"/>
  <c r="H27" i="11"/>
  <c r="G20" i="11"/>
  <c r="F52" i="18" s="1"/>
  <c r="E28" i="8"/>
  <c r="H23" i="7"/>
  <c r="I10" i="16" s="1"/>
  <c r="G17" i="7"/>
  <c r="H16" i="7"/>
  <c r="I3" i="16" s="1"/>
  <c r="G126" i="18" s="1"/>
  <c r="J18" i="11"/>
  <c r="J22" i="11"/>
  <c r="G21" i="11"/>
  <c r="G25" i="11"/>
  <c r="H16" i="11"/>
  <c r="G139" i="18" s="1"/>
  <c r="I139" i="18" s="1"/>
  <c r="H17" i="11"/>
  <c r="H21" i="11"/>
  <c r="H25" i="11"/>
  <c r="J26" i="11"/>
  <c r="J28" i="11"/>
  <c r="G35" i="10"/>
  <c r="H59" i="16" s="1"/>
  <c r="H21" i="7"/>
  <c r="I16" i="7"/>
  <c r="I24" i="7"/>
  <c r="G10" i="13"/>
  <c r="F25" i="13" s="1"/>
  <c r="I26" i="11"/>
  <c r="I22" i="11"/>
  <c r="G12" i="12"/>
  <c r="I18" i="11"/>
  <c r="H32" i="10"/>
  <c r="I56" i="16" s="1"/>
  <c r="H30" i="10"/>
  <c r="I54" i="16" s="1"/>
  <c r="H31" i="10"/>
  <c r="I55" i="16" s="1"/>
  <c r="H33" i="10"/>
  <c r="I57" i="16" s="1"/>
  <c r="H36" i="10"/>
  <c r="I60" i="16" s="1"/>
  <c r="H37" i="10"/>
  <c r="I61" i="16" s="1"/>
  <c r="H35" i="10"/>
  <c r="I59" i="16" s="1"/>
  <c r="H34" i="10"/>
  <c r="I58" i="16" s="1"/>
  <c r="H19" i="10"/>
  <c r="I43" i="16" s="1"/>
  <c r="H18" i="10"/>
  <c r="I42" i="16" s="1"/>
  <c r="H28" i="10"/>
  <c r="I52" i="16" s="1"/>
  <c r="H27" i="10"/>
  <c r="I51" i="16" s="1"/>
  <c r="H26" i="10"/>
  <c r="I50" i="16" s="1"/>
  <c r="H25" i="10"/>
  <c r="I49" i="16" s="1"/>
  <c r="H40" i="10"/>
  <c r="I64" i="16" s="1"/>
  <c r="H38" i="10"/>
  <c r="I62" i="16" s="1"/>
  <c r="H39" i="10"/>
  <c r="I63" i="16" s="1"/>
  <c r="G19" i="10"/>
  <c r="H43" i="16" s="1"/>
  <c r="G21" i="10"/>
  <c r="H45" i="16" s="1"/>
  <c r="G24" i="10"/>
  <c r="H48" i="16" s="1"/>
  <c r="G34" i="10"/>
  <c r="H58" i="16" s="1"/>
  <c r="G37" i="10"/>
  <c r="H61" i="16" s="1"/>
  <c r="H24" i="10"/>
  <c r="I48" i="16" s="1"/>
  <c r="H20" i="10"/>
  <c r="I44" i="16" s="1"/>
  <c r="H22" i="10"/>
  <c r="I46" i="16" s="1"/>
  <c r="H23" i="10"/>
  <c r="I47" i="16" s="1"/>
  <c r="H21" i="10"/>
  <c r="I45" i="16" s="1"/>
  <c r="G31" i="10"/>
  <c r="H55" i="16" s="1"/>
  <c r="G33" i="10"/>
  <c r="H57" i="16" s="1"/>
  <c r="H44" i="10"/>
  <c r="I68" i="16" s="1"/>
  <c r="H43" i="10"/>
  <c r="H42" i="10"/>
  <c r="H41" i="10"/>
  <c r="I65" i="16" s="1"/>
  <c r="G27" i="10"/>
  <c r="H51" i="16" s="1"/>
  <c r="G28" i="10"/>
  <c r="H52" i="16" s="1"/>
  <c r="G25" i="10"/>
  <c r="H49" i="16" s="1"/>
  <c r="G38" i="10"/>
  <c r="H62" i="16" s="1"/>
  <c r="G39" i="10"/>
  <c r="H63" i="16" s="1"/>
  <c r="G40" i="10"/>
  <c r="H64" i="16" s="1"/>
  <c r="G30" i="10"/>
  <c r="H54" i="16" s="1"/>
  <c r="G22" i="10"/>
  <c r="H46" i="16" s="1"/>
  <c r="G13" i="10"/>
  <c r="G11" i="11"/>
  <c r="J19" i="7"/>
  <c r="G11" i="8"/>
  <c r="F29" i="11"/>
  <c r="G23" i="12"/>
  <c r="G29" i="12"/>
  <c r="G32" i="10"/>
  <c r="H56" i="16" s="1"/>
  <c r="G23" i="10"/>
  <c r="H47" i="16" s="1"/>
  <c r="G25" i="12"/>
  <c r="G32" i="12"/>
  <c r="J17" i="7"/>
  <c r="I19" i="11"/>
  <c r="I23" i="11"/>
  <c r="I27" i="11"/>
  <c r="I23" i="7"/>
  <c r="I25" i="7"/>
  <c r="G26" i="10"/>
  <c r="H50" i="16" s="1"/>
  <c r="G22" i="7"/>
  <c r="H9" i="16" s="1"/>
  <c r="F74" i="18" s="1"/>
  <c r="H18" i="7"/>
  <c r="I5" i="16" s="1"/>
  <c r="K5" i="16" s="1"/>
  <c r="I21" i="7"/>
  <c r="J22" i="7"/>
  <c r="J20" i="7"/>
  <c r="I18" i="7"/>
  <c r="I20" i="7" l="1"/>
  <c r="J7" i="16"/>
  <c r="K82" i="16"/>
  <c r="G125" i="18"/>
  <c r="I125" i="18" s="1"/>
  <c r="J54" i="16"/>
  <c r="F63" i="18"/>
  <c r="H63" i="18" s="1"/>
  <c r="K44" i="16"/>
  <c r="G134" i="18"/>
  <c r="I134" i="18" s="1"/>
  <c r="K62" i="16"/>
  <c r="G96" i="18"/>
  <c r="I96" i="18" s="1"/>
  <c r="K58" i="16"/>
  <c r="G81" i="18"/>
  <c r="I81" i="18" s="1"/>
  <c r="J89" i="16"/>
  <c r="H91" i="16"/>
  <c r="F70" i="18" s="1"/>
  <c r="H70" i="18" s="1"/>
  <c r="I26" i="12"/>
  <c r="J92" i="16"/>
  <c r="H96" i="16"/>
  <c r="I31" i="12"/>
  <c r="I108" i="16"/>
  <c r="G117" i="18" s="1"/>
  <c r="I117" i="18" s="1"/>
  <c r="J23" i="13"/>
  <c r="J33" i="12"/>
  <c r="I98" i="16"/>
  <c r="J29" i="12"/>
  <c r="I94" i="16"/>
  <c r="I91" i="16"/>
  <c r="J26" i="12"/>
  <c r="H88" i="16"/>
  <c r="F54" i="18" s="1"/>
  <c r="H54" i="18" s="1"/>
  <c r="I23" i="12"/>
  <c r="J64" i="16"/>
  <c r="F98" i="18"/>
  <c r="H98" i="18" s="1"/>
  <c r="J52" i="16"/>
  <c r="F50" i="18"/>
  <c r="H50" i="18" s="1"/>
  <c r="K45" i="16"/>
  <c r="G135" i="18"/>
  <c r="K48" i="16"/>
  <c r="G138" i="18"/>
  <c r="I138" i="18" s="1"/>
  <c r="J45" i="16"/>
  <c r="F135" i="18"/>
  <c r="H135" i="18" s="1"/>
  <c r="K64" i="16"/>
  <c r="G98" i="18"/>
  <c r="I98" i="18" s="1"/>
  <c r="K52" i="16"/>
  <c r="G50" i="18"/>
  <c r="I50" i="18" s="1"/>
  <c r="K59" i="16"/>
  <c r="G82" i="18"/>
  <c r="I82" i="18" s="1"/>
  <c r="K55" i="16"/>
  <c r="G64" i="18"/>
  <c r="I64" i="18" s="1"/>
  <c r="H108" i="16"/>
  <c r="F117" i="18" s="1"/>
  <c r="H117" i="18" s="1"/>
  <c r="I23" i="13"/>
  <c r="I107" i="16"/>
  <c r="J22" i="13"/>
  <c r="I103" i="16"/>
  <c r="J18" i="13"/>
  <c r="I92" i="16"/>
  <c r="J27" i="12"/>
  <c r="J47" i="16"/>
  <c r="F137" i="18"/>
  <c r="J63" i="16"/>
  <c r="F97" i="18"/>
  <c r="H97" i="18" s="1"/>
  <c r="J51" i="16"/>
  <c r="F49" i="18"/>
  <c r="H49" i="18" s="1"/>
  <c r="K47" i="16"/>
  <c r="G137" i="18"/>
  <c r="I137" i="18" s="1"/>
  <c r="J61" i="16"/>
  <c r="F84" i="18"/>
  <c r="H84" i="18" s="1"/>
  <c r="J43" i="16"/>
  <c r="F124" i="18"/>
  <c r="H124" i="18" s="1"/>
  <c r="K49" i="16"/>
  <c r="G47" i="18"/>
  <c r="I47" i="18" s="1"/>
  <c r="K42" i="16"/>
  <c r="G123" i="18"/>
  <c r="I123" i="18" s="1"/>
  <c r="J123" i="18" s="1"/>
  <c r="K123" i="18" s="1"/>
  <c r="K61" i="16"/>
  <c r="G84" i="18"/>
  <c r="I84" i="18" s="1"/>
  <c r="J84" i="18" s="1"/>
  <c r="K84" i="18" s="1"/>
  <c r="K54" i="16"/>
  <c r="G63" i="18"/>
  <c r="I63" i="18" s="1"/>
  <c r="H87" i="16"/>
  <c r="F53" i="18" s="1"/>
  <c r="H53" i="18" s="1"/>
  <c r="I22" i="12"/>
  <c r="H93" i="16"/>
  <c r="F87" i="18" s="1"/>
  <c r="H87" i="18" s="1"/>
  <c r="I28" i="12"/>
  <c r="H104" i="16"/>
  <c r="I19" i="13"/>
  <c r="J56" i="18"/>
  <c r="K56" i="18" s="1"/>
  <c r="I99" i="16"/>
  <c r="J34" i="12"/>
  <c r="I95" i="16"/>
  <c r="J30" i="12"/>
  <c r="I88" i="16"/>
  <c r="J23" i="12"/>
  <c r="H99" i="16"/>
  <c r="I34" i="12"/>
  <c r="I104" i="16"/>
  <c r="J19" i="13"/>
  <c r="J25" i="12"/>
  <c r="I90" i="16"/>
  <c r="J21" i="12"/>
  <c r="I86" i="16"/>
  <c r="J50" i="16"/>
  <c r="F48" i="18"/>
  <c r="H48" i="18" s="1"/>
  <c r="J91" i="16"/>
  <c r="H94" i="16"/>
  <c r="I29" i="12"/>
  <c r="J49" i="16"/>
  <c r="F47" i="18"/>
  <c r="H47" i="18" s="1"/>
  <c r="J55" i="16"/>
  <c r="F64" i="18"/>
  <c r="H64" i="18" s="1"/>
  <c r="J48" i="16"/>
  <c r="F138" i="18"/>
  <c r="H138" i="18" s="1"/>
  <c r="K51" i="16"/>
  <c r="G49" i="18"/>
  <c r="I49" i="18" s="1"/>
  <c r="K57" i="16"/>
  <c r="G66" i="18"/>
  <c r="I66" i="18" s="1"/>
  <c r="J59" i="16"/>
  <c r="F82" i="18"/>
  <c r="H82" i="18" s="1"/>
  <c r="H107" i="16"/>
  <c r="I22" i="13"/>
  <c r="H86" i="16"/>
  <c r="F145" i="18" s="1"/>
  <c r="H145" i="18" s="1"/>
  <c r="I21" i="12"/>
  <c r="I84" i="16"/>
  <c r="J19" i="12"/>
  <c r="J88" i="16"/>
  <c r="H90" i="16"/>
  <c r="F69" i="18" s="1"/>
  <c r="H69" i="18" s="1"/>
  <c r="I25" i="12"/>
  <c r="H100" i="16"/>
  <c r="I15" i="13"/>
  <c r="H85" i="16"/>
  <c r="F144" i="18" s="1"/>
  <c r="H144" i="18" s="1"/>
  <c r="I20" i="12"/>
  <c r="F90" i="18"/>
  <c r="H90" i="18" s="1"/>
  <c r="J106" i="16"/>
  <c r="G101" i="18"/>
  <c r="I101" i="18" s="1"/>
  <c r="K96" i="16"/>
  <c r="I87" i="16"/>
  <c r="J22" i="12"/>
  <c r="H103" i="16"/>
  <c r="I18" i="13"/>
  <c r="F89" i="18"/>
  <c r="H89" i="18" s="1"/>
  <c r="J95" i="16"/>
  <c r="I85" i="16"/>
  <c r="J20" i="12"/>
  <c r="K68" i="16"/>
  <c r="G110" i="18"/>
  <c r="I110" i="18" s="1"/>
  <c r="J110" i="18" s="1"/>
  <c r="K110" i="18" s="1"/>
  <c r="J93" i="16"/>
  <c r="H97" i="16"/>
  <c r="I32" i="12"/>
  <c r="J56" i="16"/>
  <c r="F65" i="18"/>
  <c r="H65" i="18" s="1"/>
  <c r="J46" i="16"/>
  <c r="F136" i="18"/>
  <c r="J62" i="16"/>
  <c r="F96" i="18"/>
  <c r="H96" i="18" s="1"/>
  <c r="K65" i="16"/>
  <c r="G107" i="18"/>
  <c r="I107" i="18" s="1"/>
  <c r="J107" i="18" s="1"/>
  <c r="K107" i="18" s="1"/>
  <c r="J57" i="16"/>
  <c r="F66" i="18"/>
  <c r="H66" i="18" s="1"/>
  <c r="K46" i="16"/>
  <c r="G136" i="18"/>
  <c r="I136" i="18" s="1"/>
  <c r="J58" i="16"/>
  <c r="F81" i="18"/>
  <c r="H81" i="18" s="1"/>
  <c r="K63" i="16"/>
  <c r="G97" i="18"/>
  <c r="I97" i="18" s="1"/>
  <c r="J97" i="18" s="1"/>
  <c r="K97" i="18" s="1"/>
  <c r="K50" i="16"/>
  <c r="G48" i="18"/>
  <c r="I48" i="18" s="1"/>
  <c r="K43" i="16"/>
  <c r="G124" i="18"/>
  <c r="I124" i="18" s="1"/>
  <c r="J124" i="18" s="1"/>
  <c r="K124" i="18" s="1"/>
  <c r="K60" i="16"/>
  <c r="G83" i="18"/>
  <c r="I83" i="18" s="1"/>
  <c r="J83" i="18" s="1"/>
  <c r="K83" i="18" s="1"/>
  <c r="K56" i="16"/>
  <c r="G65" i="18"/>
  <c r="I65" i="18" s="1"/>
  <c r="H105" i="16"/>
  <c r="I20" i="13"/>
  <c r="G90" i="18"/>
  <c r="I90" i="18" s="1"/>
  <c r="K106" i="16"/>
  <c r="I97" i="16"/>
  <c r="J32" i="12"/>
  <c r="I93" i="16"/>
  <c r="J28" i="12"/>
  <c r="I89" i="16"/>
  <c r="J24" i="12"/>
  <c r="H98" i="16"/>
  <c r="I33" i="12"/>
  <c r="I105" i="16"/>
  <c r="J20" i="13"/>
  <c r="J24" i="13" s="1"/>
  <c r="J25" i="13" s="1"/>
  <c r="I83" i="16"/>
  <c r="J18" i="12"/>
  <c r="J57" i="18"/>
  <c r="K57" i="18" s="1"/>
  <c r="F39" i="18"/>
  <c r="H39" i="18" s="1"/>
  <c r="J39" i="18" s="1"/>
  <c r="K39" i="18" s="1"/>
  <c r="G38" i="18"/>
  <c r="I38" i="18" s="1"/>
  <c r="G91" i="18"/>
  <c r="I91" i="18" s="1"/>
  <c r="J91" i="18" s="1"/>
  <c r="K91" i="18" s="1"/>
  <c r="G75" i="18"/>
  <c r="I75" i="18" s="1"/>
  <c r="J75" i="18" s="1"/>
  <c r="K75" i="18" s="1"/>
  <c r="G51" i="18"/>
  <c r="I51" i="18" s="1"/>
  <c r="J51" i="18" s="1"/>
  <c r="K51" i="18" s="1"/>
  <c r="J18" i="7"/>
  <c r="G85" i="18"/>
  <c r="I85" i="18" s="1"/>
  <c r="J85" i="18" s="1"/>
  <c r="K85" i="18" s="1"/>
  <c r="I24" i="11"/>
  <c r="J73" i="16"/>
  <c r="H52" i="18"/>
  <c r="J81" i="16"/>
  <c r="H112" i="18"/>
  <c r="J112" i="18" s="1"/>
  <c r="K112" i="18" s="1"/>
  <c r="I22" i="7"/>
  <c r="I20" i="11"/>
  <c r="K73" i="16"/>
  <c r="I52" i="18"/>
  <c r="I102" i="18"/>
  <c r="J102" i="18" s="1"/>
  <c r="K102" i="18" s="1"/>
  <c r="J100" i="18"/>
  <c r="K100" i="18" s="1"/>
  <c r="J9" i="16"/>
  <c r="H74" i="18"/>
  <c r="J74" i="18" s="1"/>
  <c r="K74" i="18" s="1"/>
  <c r="J77" i="16"/>
  <c r="H86" i="18"/>
  <c r="I28" i="11"/>
  <c r="K77" i="16"/>
  <c r="I86" i="18"/>
  <c r="J23" i="11"/>
  <c r="K3" i="16"/>
  <c r="H11" i="11"/>
  <c r="I30" i="11"/>
  <c r="J13" i="18"/>
  <c r="K13" i="18" s="1"/>
  <c r="F30" i="11"/>
  <c r="K69" i="16"/>
  <c r="J19" i="11"/>
  <c r="K11" i="16"/>
  <c r="K10" i="16"/>
  <c r="K72" i="16"/>
  <c r="J6" i="16"/>
  <c r="F38" i="18"/>
  <c r="J23" i="7"/>
  <c r="K76" i="16"/>
  <c r="E20" i="8"/>
  <c r="E27" i="8"/>
  <c r="E19" i="8"/>
  <c r="E25" i="8"/>
  <c r="F25" i="8" s="1"/>
  <c r="E77" i="18" s="1"/>
  <c r="E16" i="8"/>
  <c r="E26" i="8"/>
  <c r="E21" i="8"/>
  <c r="E22" i="8"/>
  <c r="E18" i="8"/>
  <c r="F18" i="8" s="1"/>
  <c r="E129" i="18" s="1"/>
  <c r="E29" i="8"/>
  <c r="E24" i="8"/>
  <c r="E23" i="8"/>
  <c r="E17" i="8"/>
  <c r="J17" i="11"/>
  <c r="G140" i="18"/>
  <c r="J27" i="11"/>
  <c r="I25" i="11"/>
  <c r="J42" i="10"/>
  <c r="I66" i="16"/>
  <c r="G108" i="18" s="1"/>
  <c r="I108" i="18" s="1"/>
  <c r="J108" i="18" s="1"/>
  <c r="K108" i="18" s="1"/>
  <c r="J21" i="7"/>
  <c r="I8" i="16"/>
  <c r="J25" i="11"/>
  <c r="J43" i="10"/>
  <c r="I67" i="16"/>
  <c r="G109" i="18" s="1"/>
  <c r="I109" i="18" s="1"/>
  <c r="J109" i="18" s="1"/>
  <c r="K109" i="18" s="1"/>
  <c r="J21" i="11"/>
  <c r="I21" i="11"/>
  <c r="I17" i="7"/>
  <c r="H4" i="16"/>
  <c r="D30" i="8"/>
  <c r="J25" i="17" s="1"/>
  <c r="J98" i="18" l="1"/>
  <c r="K98" i="18" s="1"/>
  <c r="J90" i="18"/>
  <c r="K90" i="18" s="1"/>
  <c r="J66" i="18"/>
  <c r="K66" i="18" s="1"/>
  <c r="J96" i="18"/>
  <c r="K96" i="18" s="1"/>
  <c r="J82" i="18"/>
  <c r="K82" i="18" s="1"/>
  <c r="J48" i="18"/>
  <c r="K48" i="18" s="1"/>
  <c r="F113" i="18"/>
  <c r="H113" i="18" s="1"/>
  <c r="J97" i="16"/>
  <c r="G72" i="18"/>
  <c r="I72" i="18" s="1"/>
  <c r="K104" i="16"/>
  <c r="G54" i="18"/>
  <c r="I54" i="18" s="1"/>
  <c r="J54" i="18" s="1"/>
  <c r="K54" i="18" s="1"/>
  <c r="K88" i="16"/>
  <c r="G115" i="18"/>
  <c r="I115" i="18" s="1"/>
  <c r="K99" i="16"/>
  <c r="F72" i="18"/>
  <c r="H72" i="18" s="1"/>
  <c r="J104" i="16"/>
  <c r="G71" i="18"/>
  <c r="I71" i="18" s="1"/>
  <c r="J71" i="18" s="1"/>
  <c r="K71" i="18" s="1"/>
  <c r="K92" i="16"/>
  <c r="G116" i="18"/>
  <c r="I116" i="18" s="1"/>
  <c r="K107" i="16"/>
  <c r="G114" i="18"/>
  <c r="I114" i="18" s="1"/>
  <c r="K98" i="16"/>
  <c r="G144" i="18"/>
  <c r="I144" i="18" s="1"/>
  <c r="J144" i="18" s="1"/>
  <c r="K144" i="18" s="1"/>
  <c r="K85" i="16"/>
  <c r="F46" i="18"/>
  <c r="H46" i="18" s="1"/>
  <c r="J103" i="16"/>
  <c r="G143" i="18"/>
  <c r="K84" i="16"/>
  <c r="F116" i="18"/>
  <c r="H116" i="18" s="1"/>
  <c r="J107" i="16"/>
  <c r="J47" i="18"/>
  <c r="K47" i="18" s="1"/>
  <c r="G70" i="18"/>
  <c r="I70" i="18" s="1"/>
  <c r="J70" i="18" s="1"/>
  <c r="K70" i="18" s="1"/>
  <c r="K91" i="16"/>
  <c r="F101" i="18"/>
  <c r="H101" i="18" s="1"/>
  <c r="J101" i="18" s="1"/>
  <c r="K101" i="18" s="1"/>
  <c r="J96" i="16"/>
  <c r="G73" i="18"/>
  <c r="I73" i="18" s="1"/>
  <c r="K105" i="16"/>
  <c r="G55" i="18"/>
  <c r="I55" i="18" s="1"/>
  <c r="J55" i="18" s="1"/>
  <c r="K55" i="18" s="1"/>
  <c r="K89" i="16"/>
  <c r="G113" i="18"/>
  <c r="I113" i="18" s="1"/>
  <c r="K97" i="16"/>
  <c r="F73" i="18"/>
  <c r="H73" i="18" s="1"/>
  <c r="J105" i="16"/>
  <c r="J85" i="16"/>
  <c r="J49" i="18"/>
  <c r="K49" i="18" s="1"/>
  <c r="F115" i="18"/>
  <c r="H115" i="18" s="1"/>
  <c r="J99" i="16"/>
  <c r="G89" i="18"/>
  <c r="I89" i="18" s="1"/>
  <c r="J89" i="18" s="1"/>
  <c r="K89" i="18" s="1"/>
  <c r="K95" i="16"/>
  <c r="J86" i="16"/>
  <c r="G46" i="18"/>
  <c r="I46" i="18" s="1"/>
  <c r="K103" i="16"/>
  <c r="G88" i="18"/>
  <c r="I88" i="18" s="1"/>
  <c r="K94" i="16"/>
  <c r="J81" i="18"/>
  <c r="K81" i="18" s="1"/>
  <c r="G142" i="18"/>
  <c r="I142" i="18" s="1"/>
  <c r="K83" i="16"/>
  <c r="F114" i="18"/>
  <c r="H114" i="18" s="1"/>
  <c r="J98" i="16"/>
  <c r="G87" i="18"/>
  <c r="I87" i="18" s="1"/>
  <c r="J87" i="18" s="1"/>
  <c r="K87" i="18" s="1"/>
  <c r="K93" i="16"/>
  <c r="J100" i="16"/>
  <c r="F146" i="18"/>
  <c r="H146" i="18" s="1"/>
  <c r="G69" i="18"/>
  <c r="I69" i="18" s="1"/>
  <c r="J69" i="18" s="1"/>
  <c r="K69" i="18" s="1"/>
  <c r="K90" i="16"/>
  <c r="J65" i="18"/>
  <c r="K65" i="18" s="1"/>
  <c r="G53" i="18"/>
  <c r="I53" i="18" s="1"/>
  <c r="J53" i="18" s="1"/>
  <c r="K53" i="18" s="1"/>
  <c r="K87" i="16"/>
  <c r="I24" i="13"/>
  <c r="I25" i="13" s="1"/>
  <c r="F88" i="18"/>
  <c r="H88" i="18" s="1"/>
  <c r="J94" i="16"/>
  <c r="G145" i="18"/>
  <c r="I145" i="18" s="1"/>
  <c r="J145" i="18" s="1"/>
  <c r="K145" i="18" s="1"/>
  <c r="K86" i="16"/>
  <c r="J90" i="16"/>
  <c r="J63" i="18"/>
  <c r="K63" i="18" s="1"/>
  <c r="J64" i="18"/>
  <c r="K64" i="18" s="1"/>
  <c r="J50" i="18"/>
  <c r="K50" i="18" s="1"/>
  <c r="J87" i="16"/>
  <c r="J117" i="18"/>
  <c r="K117" i="18" s="1"/>
  <c r="F127" i="18"/>
  <c r="H127" i="18" s="1"/>
  <c r="J127" i="18" s="1"/>
  <c r="K127" i="18" s="1"/>
  <c r="G67" i="18"/>
  <c r="I67" i="18" s="1"/>
  <c r="F99" i="18"/>
  <c r="H99" i="18" s="1"/>
  <c r="F67" i="18"/>
  <c r="H67" i="18" s="1"/>
  <c r="G99" i="18"/>
  <c r="I99" i="18" s="1"/>
  <c r="G111" i="18"/>
  <c r="I111" i="18" s="1"/>
  <c r="J111" i="18" s="1"/>
  <c r="K111" i="18" s="1"/>
  <c r="G58" i="18"/>
  <c r="I58" i="18" s="1"/>
  <c r="J58" i="18" s="1"/>
  <c r="K58" i="18" s="1"/>
  <c r="J86" i="18"/>
  <c r="K86" i="18" s="1"/>
  <c r="H38" i="18"/>
  <c r="J38" i="18" s="1"/>
  <c r="K38" i="18" s="1"/>
  <c r="J52" i="18"/>
  <c r="K52" i="18" s="1"/>
  <c r="G7" i="18"/>
  <c r="H134" i="18"/>
  <c r="H136" i="18"/>
  <c r="H137" i="18"/>
  <c r="J137" i="18" s="1"/>
  <c r="K137" i="18" s="1"/>
  <c r="K80" i="16"/>
  <c r="J4" i="16"/>
  <c r="K74" i="16"/>
  <c r="K8" i="16"/>
  <c r="E30" i="8"/>
  <c r="K78" i="16"/>
  <c r="K66" i="16"/>
  <c r="J78" i="16"/>
  <c r="J74" i="16"/>
  <c r="K67" i="16"/>
  <c r="K70" i="16"/>
  <c r="F26" i="8"/>
  <c r="E92" i="18" s="1"/>
  <c r="F24" i="8"/>
  <c r="E76" i="18" s="1"/>
  <c r="F27" i="8"/>
  <c r="E93" i="18" s="1"/>
  <c r="F22" i="8"/>
  <c r="E59" i="18" s="1"/>
  <c r="F23" i="8"/>
  <c r="E60" i="18" s="1"/>
  <c r="F17" i="8"/>
  <c r="E128" i="18" s="1"/>
  <c r="E130" i="18"/>
  <c r="F28" i="8"/>
  <c r="E103" i="18" s="1"/>
  <c r="F21" i="8"/>
  <c r="E41" i="18" s="1"/>
  <c r="F29" i="8"/>
  <c r="E104" i="18" s="1"/>
  <c r="F20" i="8"/>
  <c r="E40" i="18" s="1"/>
  <c r="F16" i="8"/>
  <c r="J72" i="18" l="1"/>
  <c r="K72" i="18" s="1"/>
  <c r="J113" i="18"/>
  <c r="K113" i="18" s="1"/>
  <c r="J46" i="18"/>
  <c r="K46" i="18" s="1"/>
  <c r="J114" i="18"/>
  <c r="K114" i="18" s="1"/>
  <c r="J115" i="18"/>
  <c r="K115" i="18" s="1"/>
  <c r="J88" i="18"/>
  <c r="K88" i="18" s="1"/>
  <c r="E119" i="18"/>
  <c r="J73" i="18"/>
  <c r="K73" i="18" s="1"/>
  <c r="J116" i="18"/>
  <c r="K116" i="18" s="1"/>
  <c r="J67" i="18"/>
  <c r="K67" i="18" s="1"/>
  <c r="J99" i="18"/>
  <c r="K99" i="18" s="1"/>
  <c r="J134" i="18"/>
  <c r="K134" i="18" s="1"/>
  <c r="J136" i="18"/>
  <c r="K136" i="18" s="1"/>
  <c r="J138" i="18"/>
  <c r="K138" i="18" s="1"/>
  <c r="J15" i="18"/>
  <c r="K15" i="18" s="1"/>
  <c r="F30" i="8"/>
  <c r="F31" i="8" s="1"/>
  <c r="O15" i="16"/>
  <c r="E122" i="18" l="1"/>
  <c r="J7" i="18"/>
  <c r="N15" i="16"/>
  <c r="P15" i="16" s="1"/>
  <c r="G111" i="16"/>
  <c r="E149" i="18" l="1"/>
  <c r="N12" i="16"/>
  <c r="E151" i="18" l="1"/>
  <c r="G112" i="16"/>
  <c r="G11" i="7"/>
  <c r="K108" i="16"/>
  <c r="J108" i="16"/>
  <c r="I102" i="16"/>
  <c r="H102" i="16"/>
  <c r="I101" i="16"/>
  <c r="H101" i="16"/>
  <c r="I100" i="16"/>
  <c r="G18" i="12"/>
  <c r="G17" i="12"/>
  <c r="H82" i="16" s="1"/>
  <c r="F125" i="18" s="1"/>
  <c r="H125" i="18" s="1"/>
  <c r="J125" i="18" s="1"/>
  <c r="K125" i="18" s="1"/>
  <c r="G17" i="11"/>
  <c r="I39" i="10"/>
  <c r="I36" i="10"/>
  <c r="I34" i="10"/>
  <c r="I33" i="10"/>
  <c r="I22" i="10"/>
  <c r="I19" i="10"/>
  <c r="I38" i="10"/>
  <c r="I30" i="10"/>
  <c r="I28" i="10"/>
  <c r="I24" i="10"/>
  <c r="G17" i="9"/>
  <c r="H28" i="16" s="1"/>
  <c r="F132" i="18" s="1"/>
  <c r="H30" i="9"/>
  <c r="I41" i="16" s="1"/>
  <c r="G106" i="18" s="1"/>
  <c r="I106" i="18" s="1"/>
  <c r="G30" i="9"/>
  <c r="H41" i="16" s="1"/>
  <c r="F106" i="18" s="1"/>
  <c r="H106" i="18" s="1"/>
  <c r="H28" i="9"/>
  <c r="I39" i="16" s="1"/>
  <c r="G95" i="18" s="1"/>
  <c r="I95" i="18" s="1"/>
  <c r="G27" i="9"/>
  <c r="H38" i="16" s="1"/>
  <c r="H25" i="9"/>
  <c r="I36" i="16" s="1"/>
  <c r="G79" i="18" s="1"/>
  <c r="I79" i="18" s="1"/>
  <c r="G23" i="9"/>
  <c r="H34" i="16" s="1"/>
  <c r="F62" i="18" s="1"/>
  <c r="H62" i="18" s="1"/>
  <c r="H21" i="9"/>
  <c r="I32" i="16" s="1"/>
  <c r="G44" i="18" s="1"/>
  <c r="I44" i="18" s="1"/>
  <c r="G20" i="9"/>
  <c r="H31" i="16" s="1"/>
  <c r="F43" i="18" s="1"/>
  <c r="H43" i="18" s="1"/>
  <c r="H17" i="9"/>
  <c r="I28" i="16" s="1"/>
  <c r="G132" i="18" s="1"/>
  <c r="G18" i="9"/>
  <c r="H26" i="8"/>
  <c r="I23" i="16" s="1"/>
  <c r="G21" i="8"/>
  <c r="H18" i="16" s="1"/>
  <c r="F41" i="18" s="1"/>
  <c r="H41" i="18" s="1"/>
  <c r="H29" i="8"/>
  <c r="I26" i="16" s="1"/>
  <c r="G104" i="18" s="1"/>
  <c r="I104" i="18" s="1"/>
  <c r="G28" i="8"/>
  <c r="H25" i="16" s="1"/>
  <c r="H27" i="8"/>
  <c r="I24" i="16" s="1"/>
  <c r="G93" i="18" s="1"/>
  <c r="I93" i="18" s="1"/>
  <c r="G26" i="8"/>
  <c r="H23" i="16" s="1"/>
  <c r="H25" i="8"/>
  <c r="I22" i="16" s="1"/>
  <c r="G77" i="18" s="1"/>
  <c r="I77" i="18" s="1"/>
  <c r="G24" i="8"/>
  <c r="H21" i="16" s="1"/>
  <c r="H23" i="8"/>
  <c r="I20" i="16" s="1"/>
  <c r="G60" i="18" s="1"/>
  <c r="I60" i="18" s="1"/>
  <c r="G22" i="8"/>
  <c r="H21" i="8"/>
  <c r="I18" i="16" s="1"/>
  <c r="G41" i="18" s="1"/>
  <c r="I41" i="18" s="1"/>
  <c r="G20" i="8"/>
  <c r="H17" i="16" s="1"/>
  <c r="H19" i="8"/>
  <c r="I16" i="16" s="1"/>
  <c r="G130" i="18" s="1"/>
  <c r="I130" i="18" s="1"/>
  <c r="G18" i="8"/>
  <c r="H15" i="16" s="1"/>
  <c r="F129" i="18" s="1"/>
  <c r="H16" i="8"/>
  <c r="I13" i="16" s="1"/>
  <c r="G16" i="8"/>
  <c r="H13" i="16" s="1"/>
  <c r="J106" i="18" l="1"/>
  <c r="K106" i="18" s="1"/>
  <c r="J38" i="16"/>
  <c r="F94" i="18"/>
  <c r="H94" i="18" s="1"/>
  <c r="K23" i="16"/>
  <c r="G92" i="18"/>
  <c r="I92" i="18" s="1"/>
  <c r="H83" i="16"/>
  <c r="F142" i="18" s="1"/>
  <c r="H142" i="18" s="1"/>
  <c r="J142" i="18" s="1"/>
  <c r="K142" i="18" s="1"/>
  <c r="I18" i="12"/>
  <c r="J102" i="16"/>
  <c r="F45" i="18"/>
  <c r="H45" i="18" s="1"/>
  <c r="J17" i="16"/>
  <c r="F40" i="18"/>
  <c r="H40" i="18" s="1"/>
  <c r="J21" i="16"/>
  <c r="F76" i="18"/>
  <c r="H76" i="18" s="1"/>
  <c r="J25" i="16"/>
  <c r="F103" i="18"/>
  <c r="H103" i="18" s="1"/>
  <c r="K100" i="16"/>
  <c r="G146" i="18"/>
  <c r="I146" i="18" s="1"/>
  <c r="J146" i="18" s="1"/>
  <c r="K146" i="18" s="1"/>
  <c r="K102" i="16"/>
  <c r="G45" i="18"/>
  <c r="I45" i="18" s="1"/>
  <c r="J23" i="16"/>
  <c r="F92" i="18"/>
  <c r="H92" i="18" s="1"/>
  <c r="K101" i="16"/>
  <c r="G147" i="18"/>
  <c r="I147" i="18" s="1"/>
  <c r="J41" i="18"/>
  <c r="K41" i="18" s="1"/>
  <c r="J101" i="16"/>
  <c r="F147" i="18"/>
  <c r="H147" i="18" s="1"/>
  <c r="K13" i="16"/>
  <c r="G122" i="18"/>
  <c r="I122" i="18" s="1"/>
  <c r="K22" i="16"/>
  <c r="K28" i="16"/>
  <c r="K41" i="16"/>
  <c r="J18" i="16"/>
  <c r="J31" i="16"/>
  <c r="J28" i="16"/>
  <c r="K16" i="16"/>
  <c r="K20" i="16"/>
  <c r="K24" i="16"/>
  <c r="K32" i="16"/>
  <c r="K39" i="16"/>
  <c r="K18" i="16"/>
  <c r="K26" i="16"/>
  <c r="K36" i="16"/>
  <c r="J15" i="16"/>
  <c r="J13" i="16"/>
  <c r="F122" i="18"/>
  <c r="J34" i="16"/>
  <c r="J41" i="16"/>
  <c r="J82" i="16"/>
  <c r="I22" i="8"/>
  <c r="H19" i="16"/>
  <c r="I17" i="12"/>
  <c r="I18" i="9"/>
  <c r="H29" i="16"/>
  <c r="F133" i="18" s="1"/>
  <c r="J83" i="16"/>
  <c r="I17" i="11"/>
  <c r="F140" i="18"/>
  <c r="I20" i="8"/>
  <c r="I16" i="8"/>
  <c r="G17" i="8"/>
  <c r="H14" i="16" s="1"/>
  <c r="G27" i="8"/>
  <c r="H24" i="16" s="1"/>
  <c r="F93" i="18" s="1"/>
  <c r="H93" i="18" s="1"/>
  <c r="J93" i="18" s="1"/>
  <c r="K93" i="18" s="1"/>
  <c r="H20" i="9"/>
  <c r="I31" i="16" s="1"/>
  <c r="G43" i="18" s="1"/>
  <c r="I43" i="18" s="1"/>
  <c r="J43" i="18" s="1"/>
  <c r="K43" i="18" s="1"/>
  <c r="J30" i="10"/>
  <c r="J26" i="8"/>
  <c r="G19" i="8"/>
  <c r="H16" i="16" s="1"/>
  <c r="F130" i="18" s="1"/>
  <c r="J21" i="8"/>
  <c r="H24" i="8"/>
  <c r="I21" i="16" s="1"/>
  <c r="G29" i="8"/>
  <c r="G22" i="9"/>
  <c r="G29" i="9"/>
  <c r="I26" i="10"/>
  <c r="G19" i="12"/>
  <c r="H28" i="8"/>
  <c r="I25" i="16" s="1"/>
  <c r="H19" i="9"/>
  <c r="I30" i="16" s="1"/>
  <c r="J28" i="9"/>
  <c r="H29" i="9"/>
  <c r="I31" i="10"/>
  <c r="J17" i="12"/>
  <c r="J35" i="12" s="1"/>
  <c r="H18" i="8"/>
  <c r="H20" i="8"/>
  <c r="J23" i="8"/>
  <c r="I27" i="9"/>
  <c r="J17" i="9"/>
  <c r="G28" i="9"/>
  <c r="H39" i="16" s="1"/>
  <c r="F95" i="18" s="1"/>
  <c r="H95" i="18" s="1"/>
  <c r="J95" i="18" s="1"/>
  <c r="K95" i="18" s="1"/>
  <c r="J19" i="10"/>
  <c r="I35" i="10"/>
  <c r="I37" i="10"/>
  <c r="F26" i="7"/>
  <c r="F27" i="7" s="1"/>
  <c r="I18" i="8"/>
  <c r="G25" i="8"/>
  <c r="J29" i="8"/>
  <c r="H18" i="9"/>
  <c r="H16" i="9"/>
  <c r="H22" i="9"/>
  <c r="H23" i="9"/>
  <c r="I34" i="16" s="1"/>
  <c r="G62" i="18" s="1"/>
  <c r="I62" i="18" s="1"/>
  <c r="J62" i="18" s="1"/>
  <c r="K62" i="18" s="1"/>
  <c r="J22" i="10"/>
  <c r="J36" i="10"/>
  <c r="J33" i="10"/>
  <c r="J34" i="10"/>
  <c r="I44" i="10"/>
  <c r="I41" i="10"/>
  <c r="I40" i="10"/>
  <c r="J28" i="10"/>
  <c r="J31" i="10"/>
  <c r="J39" i="10"/>
  <c r="J16" i="7"/>
  <c r="J16" i="8"/>
  <c r="H22" i="8"/>
  <c r="G23" i="8"/>
  <c r="H20" i="16" s="1"/>
  <c r="F60" i="18" s="1"/>
  <c r="H60" i="18" s="1"/>
  <c r="J60" i="18" s="1"/>
  <c r="K60" i="18" s="1"/>
  <c r="J25" i="8"/>
  <c r="I26" i="8"/>
  <c r="G26" i="9"/>
  <c r="H37" i="16" s="1"/>
  <c r="F80" i="18" s="1"/>
  <c r="H80" i="18" s="1"/>
  <c r="G25" i="9"/>
  <c r="H36" i="16" s="1"/>
  <c r="F79" i="18" s="1"/>
  <c r="H79" i="18" s="1"/>
  <c r="J79" i="18" s="1"/>
  <c r="K79" i="18" s="1"/>
  <c r="G24" i="9"/>
  <c r="H35" i="16" s="1"/>
  <c r="G19" i="9"/>
  <c r="H30" i="16" s="1"/>
  <c r="G21" i="9"/>
  <c r="H32" i="16" s="1"/>
  <c r="F44" i="18" s="1"/>
  <c r="H44" i="18" s="1"/>
  <c r="J44" i="18" s="1"/>
  <c r="K44" i="18" s="1"/>
  <c r="H27" i="9"/>
  <c r="J24" i="10"/>
  <c r="J38" i="10"/>
  <c r="I26" i="7"/>
  <c r="I28" i="7" s="1"/>
  <c r="H126" i="18" s="1"/>
  <c r="H17" i="8"/>
  <c r="I14" i="16" s="1"/>
  <c r="H26" i="9"/>
  <c r="I37" i="16" s="1"/>
  <c r="G80" i="18" s="1"/>
  <c r="I80" i="18" s="1"/>
  <c r="H24" i="9"/>
  <c r="I35" i="16" s="1"/>
  <c r="I23" i="10"/>
  <c r="I21" i="10"/>
  <c r="I20" i="10"/>
  <c r="I29" i="10"/>
  <c r="G16" i="11"/>
  <c r="F36" i="12"/>
  <c r="I32" i="10"/>
  <c r="I27" i="10"/>
  <c r="I25" i="10"/>
  <c r="K35" i="16" l="1"/>
  <c r="G78" i="18"/>
  <c r="I78" i="18" s="1"/>
  <c r="J30" i="16"/>
  <c r="F42" i="18"/>
  <c r="H42" i="18" s="1"/>
  <c r="J80" i="18"/>
  <c r="K80" i="18" s="1"/>
  <c r="J35" i="16"/>
  <c r="F78" i="18"/>
  <c r="H78" i="18" s="1"/>
  <c r="K30" i="16"/>
  <c r="G42" i="18"/>
  <c r="I42" i="18" s="1"/>
  <c r="J92" i="18"/>
  <c r="K92" i="18" s="1"/>
  <c r="K21" i="16"/>
  <c r="G76" i="18"/>
  <c r="I76" i="18" s="1"/>
  <c r="J76" i="18" s="1"/>
  <c r="K76" i="18" s="1"/>
  <c r="J19" i="16"/>
  <c r="F59" i="18"/>
  <c r="H59" i="18" s="1"/>
  <c r="K14" i="16"/>
  <c r="G128" i="18"/>
  <c r="I128" i="18" s="1"/>
  <c r="J45" i="18"/>
  <c r="K45" i="18" s="1"/>
  <c r="J147" i="18"/>
  <c r="K147" i="18" s="1"/>
  <c r="K25" i="16"/>
  <c r="G103" i="18"/>
  <c r="I103" i="18" s="1"/>
  <c r="J103" i="18" s="1"/>
  <c r="K103" i="18" s="1"/>
  <c r="H84" i="16"/>
  <c r="F143" i="18" s="1"/>
  <c r="J14" i="16"/>
  <c r="F128" i="18"/>
  <c r="H128" i="18" s="1"/>
  <c r="I35" i="12"/>
  <c r="F139" i="18"/>
  <c r="H139" i="18" s="1"/>
  <c r="J139" i="18" s="1"/>
  <c r="K139" i="18" s="1"/>
  <c r="H122" i="18"/>
  <c r="J32" i="16"/>
  <c r="J39" i="16"/>
  <c r="K31" i="16"/>
  <c r="J37" i="16"/>
  <c r="J16" i="16"/>
  <c r="H130" i="18"/>
  <c r="J130" i="18" s="1"/>
  <c r="K130" i="18" s="1"/>
  <c r="J29" i="16"/>
  <c r="H133" i="18"/>
  <c r="K37" i="16"/>
  <c r="J36" i="16"/>
  <c r="J20" i="16"/>
  <c r="K34" i="16"/>
  <c r="J24" i="16"/>
  <c r="J70" i="16"/>
  <c r="J69" i="16"/>
  <c r="H141" i="18"/>
  <c r="J141" i="18" s="1"/>
  <c r="K141" i="18" s="1"/>
  <c r="J16" i="9"/>
  <c r="I27" i="16"/>
  <c r="J18" i="8"/>
  <c r="I15" i="16"/>
  <c r="G129" i="18" s="1"/>
  <c r="J29" i="9"/>
  <c r="I40" i="16"/>
  <c r="I29" i="8"/>
  <c r="H26" i="16"/>
  <c r="F104" i="18" s="1"/>
  <c r="H104" i="18" s="1"/>
  <c r="J104" i="18" s="1"/>
  <c r="K104" i="18" s="1"/>
  <c r="J26" i="7"/>
  <c r="J28" i="7" s="1"/>
  <c r="J18" i="9"/>
  <c r="I29" i="16"/>
  <c r="G133" i="18" s="1"/>
  <c r="I133" i="18" s="1"/>
  <c r="J27" i="9"/>
  <c r="I38" i="16"/>
  <c r="I29" i="9"/>
  <c r="H40" i="16"/>
  <c r="J22" i="8"/>
  <c r="I19" i="16"/>
  <c r="J22" i="9"/>
  <c r="I33" i="16"/>
  <c r="I25" i="8"/>
  <c r="H22" i="16"/>
  <c r="F77" i="18" s="1"/>
  <c r="H77" i="18" s="1"/>
  <c r="J77" i="18" s="1"/>
  <c r="K77" i="18" s="1"/>
  <c r="J20" i="8"/>
  <c r="I17" i="16"/>
  <c r="I22" i="9"/>
  <c r="H33" i="16"/>
  <c r="J35" i="10"/>
  <c r="J26" i="10"/>
  <c r="J37" i="10"/>
  <c r="I17" i="9"/>
  <c r="I21" i="8"/>
  <c r="I23" i="8"/>
  <c r="I28" i="9"/>
  <c r="J21" i="10"/>
  <c r="J30" i="9"/>
  <c r="I30" i="9"/>
  <c r="J19" i="9"/>
  <c r="I19" i="9"/>
  <c r="J32" i="10"/>
  <c r="J41" i="10"/>
  <c r="J20" i="9"/>
  <c r="I20" i="9"/>
  <c r="J21" i="9"/>
  <c r="I21" i="9"/>
  <c r="I19" i="8"/>
  <c r="J19" i="8"/>
  <c r="J25" i="10"/>
  <c r="J27" i="10"/>
  <c r="J23" i="9"/>
  <c r="I23" i="9"/>
  <c r="J24" i="8"/>
  <c r="I24" i="8"/>
  <c r="I27" i="8"/>
  <c r="J27" i="8"/>
  <c r="J20" i="10"/>
  <c r="J28" i="8"/>
  <c r="I28" i="8"/>
  <c r="J40" i="10"/>
  <c r="J26" i="9"/>
  <c r="I26" i="9"/>
  <c r="J23" i="10"/>
  <c r="J25" i="9"/>
  <c r="I25" i="9"/>
  <c r="J29" i="10"/>
  <c r="I18" i="10"/>
  <c r="J18" i="10"/>
  <c r="F45" i="10"/>
  <c r="F46" i="10" s="1"/>
  <c r="I24" i="9"/>
  <c r="J24" i="9"/>
  <c r="F31" i="9"/>
  <c r="F32" i="9" s="1"/>
  <c r="I16" i="11"/>
  <c r="J16" i="11"/>
  <c r="J44" i="10"/>
  <c r="I17" i="8"/>
  <c r="I30" i="8" s="1"/>
  <c r="J17" i="8"/>
  <c r="J78" i="18" l="1"/>
  <c r="K78" i="18" s="1"/>
  <c r="J33" i="16"/>
  <c r="F61" i="18"/>
  <c r="H61" i="18" s="1"/>
  <c r="K38" i="16"/>
  <c r="G94" i="18"/>
  <c r="I94" i="18" s="1"/>
  <c r="J94" i="18" s="1"/>
  <c r="K94" i="18" s="1"/>
  <c r="K33" i="16"/>
  <c r="G61" i="18"/>
  <c r="I61" i="18" s="1"/>
  <c r="J61" i="18" s="1"/>
  <c r="K61" i="18" s="1"/>
  <c r="J40" i="16"/>
  <c r="F105" i="18"/>
  <c r="H105" i="18" s="1"/>
  <c r="K40" i="16"/>
  <c r="G105" i="18"/>
  <c r="I105" i="18" s="1"/>
  <c r="K27" i="16"/>
  <c r="G131" i="18"/>
  <c r="I131" i="18" s="1"/>
  <c r="J131" i="18" s="1"/>
  <c r="K131" i="18" s="1"/>
  <c r="J42" i="18"/>
  <c r="K42" i="18" s="1"/>
  <c r="K17" i="16"/>
  <c r="G40" i="18"/>
  <c r="I40" i="18" s="1"/>
  <c r="J40" i="18" s="1"/>
  <c r="K40" i="18" s="1"/>
  <c r="H111" i="16"/>
  <c r="K19" i="16"/>
  <c r="G59" i="18"/>
  <c r="I59" i="18" s="1"/>
  <c r="J59" i="18" s="1"/>
  <c r="K59" i="18" s="1"/>
  <c r="I129" i="18"/>
  <c r="I126" i="18"/>
  <c r="J126" i="18" s="1"/>
  <c r="K126" i="18" s="1"/>
  <c r="J122" i="18"/>
  <c r="K122" i="18" s="1"/>
  <c r="K15" i="16"/>
  <c r="K29" i="16"/>
  <c r="J133" i="18"/>
  <c r="K133" i="18" s="1"/>
  <c r="J22" i="16"/>
  <c r="J26" i="16"/>
  <c r="J84" i="16"/>
  <c r="J29" i="11"/>
  <c r="J31" i="11" s="1"/>
  <c r="I140" i="18" s="1"/>
  <c r="J37" i="12"/>
  <c r="I143" i="18" s="1"/>
  <c r="I37" i="12"/>
  <c r="H143" i="18" s="1"/>
  <c r="I45" i="10"/>
  <c r="I47" i="10" s="1"/>
  <c r="I29" i="11"/>
  <c r="I31" i="11" s="1"/>
  <c r="H140" i="18" s="1"/>
  <c r="I111" i="16"/>
  <c r="I32" i="8"/>
  <c r="H129" i="18" s="1"/>
  <c r="J45" i="10"/>
  <c r="J47" i="10" s="1"/>
  <c r="I135" i="18" s="1"/>
  <c r="J30" i="8"/>
  <c r="J32" i="8" s="1"/>
  <c r="I31" i="9"/>
  <c r="I33" i="9" s="1"/>
  <c r="H132" i="18" s="1"/>
  <c r="J31" i="9"/>
  <c r="J33" i="9" s="1"/>
  <c r="I132" i="18" s="1"/>
  <c r="H112" i="16" l="1"/>
  <c r="I112" i="16"/>
  <c r="J132" i="18"/>
  <c r="K132" i="18" s="1"/>
  <c r="J135" i="18"/>
  <c r="K135" i="18" s="1"/>
  <c r="J105" i="18"/>
  <c r="K105" i="18" s="1"/>
  <c r="K119" i="18" s="1"/>
  <c r="J143" i="18"/>
  <c r="K143" i="18" s="1"/>
  <c r="I119" i="18"/>
  <c r="G119" i="18" s="1"/>
  <c r="J129" i="18"/>
  <c r="K129" i="18" s="1"/>
  <c r="H149" i="18"/>
  <c r="F149" i="18" s="1"/>
  <c r="J140" i="18"/>
  <c r="K140" i="18" s="1"/>
  <c r="H119" i="18"/>
  <c r="F119" i="18" s="1"/>
  <c r="J128" i="18"/>
  <c r="K128" i="18" s="1"/>
  <c r="I149" i="18"/>
  <c r="G149" i="18" s="1"/>
  <c r="J119" i="18" l="1"/>
  <c r="K149" i="18"/>
  <c r="K151" i="18" s="1"/>
  <c r="H151" i="18"/>
  <c r="I151" i="18"/>
  <c r="J149" i="18"/>
  <c r="J151" i="18" l="1"/>
  <c r="F151" i="18"/>
  <c r="G151" i="18"/>
  <c r="P9" i="16" l="1"/>
  <c r="P11" i="16"/>
  <c r="P10" i="16"/>
  <c r="P6" i="16"/>
  <c r="P5" i="16"/>
  <c r="P7" i="16"/>
  <c r="P8" i="16"/>
  <c r="P4" i="16"/>
  <c r="E19" i="18" l="1"/>
  <c r="E20" i="18" s="1"/>
  <c r="E153" i="18" s="1"/>
  <c r="E164" i="18" s="1"/>
  <c r="E165" i="18" s="1"/>
  <c r="F16" i="18"/>
  <c r="H20" i="18"/>
  <c r="H153" i="18" s="1"/>
  <c r="G16" i="18"/>
  <c r="J16" i="18"/>
  <c r="K16" i="18" s="1"/>
  <c r="K20" i="18" s="1"/>
  <c r="I20" i="18"/>
  <c r="I153" i="18" s="1"/>
  <c r="J20" i="18" l="1"/>
  <c r="J153" i="18" s="1"/>
  <c r="J164" i="18" s="1"/>
  <c r="G20" i="18"/>
  <c r="K153" i="18"/>
  <c r="F153" i="18"/>
  <c r="H164" i="18"/>
  <c r="F20" i="18"/>
  <c r="G153" i="18"/>
  <c r="I164" i="18"/>
  <c r="D384" i="1" l="1"/>
  <c r="D396" i="1"/>
  <c r="D774" i="1" l="1"/>
  <c r="D969" i="1" s="1"/>
  <c r="L384" i="1"/>
  <c r="L396" i="1" s="1"/>
  <c r="N396" i="1" s="1"/>
  <c r="L774" i="1" l="1"/>
  <c r="N384" i="1"/>
  <c r="L969" i="1"/>
  <c r="N969" i="1" s="1"/>
  <c r="N774" i="1"/>
  <c r="V384" i="1"/>
  <c r="X384" i="1" s="1"/>
  <c r="V396" i="1" l="1"/>
  <c r="X396" i="1" s="1"/>
  <c r="V774" i="1" l="1"/>
  <c r="X774" i="1" s="1"/>
  <c r="V969" i="1" l="1"/>
  <c r="X969" i="1" s="1"/>
  <c r="Z396" i="1"/>
  <c r="Z774" i="1" s="1"/>
  <c r="Z384" i="1"/>
  <c r="AB386" i="1"/>
  <c r="Z969" i="1" l="1"/>
</calcChain>
</file>

<file path=xl/sharedStrings.xml><?xml version="1.0" encoding="utf-8"?>
<sst xmlns="http://schemas.openxmlformats.org/spreadsheetml/2006/main" count="8712" uniqueCount="674">
  <si>
    <t>P A C I F I C O R P</t>
  </si>
  <si>
    <t>Allocation Factor Table</t>
  </si>
  <si>
    <t>Depreciation Rate</t>
  </si>
  <si>
    <t>Total Company Depreciation</t>
  </si>
  <si>
    <t>ALLOCATED</t>
  </si>
  <si>
    <t>Description</t>
  </si>
  <si>
    <t>AF</t>
  </si>
  <si>
    <t>Plant-in-Service</t>
  </si>
  <si>
    <t>EXISTING</t>
  </si>
  <si>
    <t>PROPOSED</t>
  </si>
  <si>
    <t>DIFFERENCE</t>
  </si>
  <si>
    <t>CA</t>
  </si>
  <si>
    <t>OR</t>
  </si>
  <si>
    <t>WA</t>
  </si>
  <si>
    <t>WY</t>
  </si>
  <si>
    <t>UT</t>
  </si>
  <si>
    <t>ID</t>
  </si>
  <si>
    <t>Production Plant</t>
  </si>
  <si>
    <t>SG</t>
  </si>
  <si>
    <t>CN</t>
  </si>
  <si>
    <t>SE</t>
  </si>
  <si>
    <t>SO</t>
  </si>
  <si>
    <t>Total Production Plant</t>
  </si>
  <si>
    <t>Total Production Plant - Depreciable</t>
  </si>
  <si>
    <t>Distribution Plant</t>
  </si>
  <si>
    <t xml:space="preserve">Distribution </t>
  </si>
  <si>
    <t>Total Distribution</t>
  </si>
  <si>
    <t>General Plant - Vehicles *</t>
  </si>
  <si>
    <t>State</t>
  </si>
  <si>
    <t>Plant in Service</t>
  </si>
  <si>
    <t>General Plant - Vehicles</t>
  </si>
  <si>
    <t>OT</t>
  </si>
  <si>
    <t>Total General Plant - Vehicles*</t>
  </si>
  <si>
    <t>General Plant - All Other</t>
  </si>
  <si>
    <t>Total General Plant - All Other</t>
  </si>
  <si>
    <t>Total General Plant</t>
  </si>
  <si>
    <t>Total Company - Depreciable Plant</t>
  </si>
  <si>
    <t>Total Company</t>
  </si>
  <si>
    <t>* For regulatory purposes, vehicle depreciation is re-classified as O&amp;M.</t>
  </si>
  <si>
    <t>PACIFICORP</t>
  </si>
  <si>
    <t>SETTLED DEPRECIATION RATES AND ACCRUALS FROM PREVIOUS DEPRECIATION STUDY</t>
  </si>
  <si>
    <t>UTAH, WYOMING AN IDAHO</t>
  </si>
  <si>
    <t>SETTLEMENT</t>
  </si>
  <si>
    <t>PROBABLE</t>
  </si>
  <si>
    <t>NET</t>
  </si>
  <si>
    <t xml:space="preserve">CALCULATED ANNUAL </t>
  </si>
  <si>
    <t>ORIGINAL</t>
  </si>
  <si>
    <t>RETIREMENT</t>
  </si>
  <si>
    <t>SURVIVOR</t>
  </si>
  <si>
    <t>SALVAGE</t>
  </si>
  <si>
    <t xml:space="preserve">ACCRUAL </t>
  </si>
  <si>
    <t>ACCRUAL</t>
  </si>
  <si>
    <t>INCREASE/</t>
  </si>
  <si>
    <t>ACCOUNT</t>
  </si>
  <si>
    <t>COST</t>
  </si>
  <si>
    <t>DATE</t>
  </si>
  <si>
    <t>CURVE</t>
  </si>
  <si>
    <t>PERCENT</t>
  </si>
  <si>
    <t>AMOUNT</t>
  </si>
  <si>
    <t>RATE</t>
  </si>
  <si>
    <t>DECREASE</t>
  </si>
  <si>
    <t>STEAM PRODUCTION PLANT</t>
  </si>
  <si>
    <t>CHOLLA GENERATING STATION</t>
  </si>
  <si>
    <t>CHOLLA UNIT 4</t>
  </si>
  <si>
    <t>LAND RIGHTS</t>
  </si>
  <si>
    <t>SQUARE</t>
  </si>
  <si>
    <t>STRUCTURES AND IMPROVEMENTS</t>
  </si>
  <si>
    <t>120-R1.5</t>
  </si>
  <si>
    <t>110-S0.5</t>
  </si>
  <si>
    <t>BOILER PLANT EQUIPMENT</t>
  </si>
  <si>
    <t>68-S0</t>
  </si>
  <si>
    <t>65-L0.5</t>
  </si>
  <si>
    <t>TURBOGENERATOR UNITS</t>
  </si>
  <si>
    <t>57-S0</t>
  </si>
  <si>
    <t>50-S0</t>
  </si>
  <si>
    <t>ACCESSORY ELECTRIC EQUIPMENT</t>
  </si>
  <si>
    <t>75-R2.5</t>
  </si>
  <si>
    <t>80-R2.5</t>
  </si>
  <si>
    <t>MISCELLANEOUS POWER PLANT EQUIPMENT</t>
  </si>
  <si>
    <t>40-O1</t>
  </si>
  <si>
    <t>45-L0</t>
  </si>
  <si>
    <t>TOTAL CHOLLA UNIT 4</t>
  </si>
  <si>
    <t>COLSTRIP GENERATING STATION</t>
  </si>
  <si>
    <t>RESERVE AMORTIZATION</t>
  </si>
  <si>
    <t>TOTAL COLSTRIP GENERATING STATION</t>
  </si>
  <si>
    <t>CRAIG GENERATING STATION</t>
  </si>
  <si>
    <t>CRAIG UNIT 1</t>
  </si>
  <si>
    <t>TOTAL CRAIG UNIT 1</t>
  </si>
  <si>
    <t>CRAIG UNIT 2</t>
  </si>
  <si>
    <t>TOTAL CRAIG UNIT 2</t>
  </si>
  <si>
    <t>CRAIG COMMON</t>
  </si>
  <si>
    <t>TOTAL CRAIG COMMON</t>
  </si>
  <si>
    <t>TOTAL CRAIG GENERATING STATION</t>
  </si>
  <si>
    <t>DAVE JOHNSTON GENERATING STATION</t>
  </si>
  <si>
    <t>DAVE JOHNSTON UNIT 1</t>
  </si>
  <si>
    <t>TOTAL DAVE JOHNSTON UNIT 1</t>
  </si>
  <si>
    <t>DAVE JOHNSTON UNIT 2</t>
  </si>
  <si>
    <t>TOTAL DAVE JOHNSTON UNIT 2</t>
  </si>
  <si>
    <t>DAVE JOHNSTON UNIT 3</t>
  </si>
  <si>
    <t>TOTAL DAVE JOHNSTON UNIT 3</t>
  </si>
  <si>
    <t>DAVE JOHNSTON UNIT 4</t>
  </si>
  <si>
    <t>TOTAL DAVE JOHNSTON UNIT 4</t>
  </si>
  <si>
    <t>DAVE JOHNSTON COMMON</t>
  </si>
  <si>
    <t>TOTAL DAVE JOHNSTON COMMON</t>
  </si>
  <si>
    <t>TOTAL DAVE JOHNSTON GENERATING STATION</t>
  </si>
  <si>
    <t>GADSBY GENERATING STATION</t>
  </si>
  <si>
    <t>GADSBY UNIT 1</t>
  </si>
  <si>
    <t>TOTAL GADSBY UNIT 1</t>
  </si>
  <si>
    <t>GADSBY UNIT 2</t>
  </si>
  <si>
    <t>TOTAL GADSBY UNIT 2</t>
  </si>
  <si>
    <t>GADSBY UNIT 3</t>
  </si>
  <si>
    <t>TOTAL GADSBY UNIT 3</t>
  </si>
  <si>
    <t>GADSBY COMMON</t>
  </si>
  <si>
    <t>TOTAL GADSBY COMMON</t>
  </si>
  <si>
    <t>TOTAL GADSBY GENERATING STATION</t>
  </si>
  <si>
    <t>HAYDEN GENERATING STATION</t>
  </si>
  <si>
    <t>HAYDEN UNIT 1</t>
  </si>
  <si>
    <t>TOTAL HAYDEN UNIT 1</t>
  </si>
  <si>
    <t>HAYDEN UNIT 2</t>
  </si>
  <si>
    <t>TOTAL HAYDEN UNIT 2</t>
  </si>
  <si>
    <t>HAYDEN COMMON</t>
  </si>
  <si>
    <t>TOTAL HAYDEN COMMON</t>
  </si>
  <si>
    <t>TOTAL HAYDEN GENERATING STATION</t>
  </si>
  <si>
    <t>HUNTER GENERATING STATION</t>
  </si>
  <si>
    <t>HUNTER UNIT 1</t>
  </si>
  <si>
    <t>TOTAL HUNTER UNIT 1</t>
  </si>
  <si>
    <t>HUNTER UNIT 2</t>
  </si>
  <si>
    <t>TOTAL HUNTER UNIT 2</t>
  </si>
  <si>
    <t>HUNTER UNIT 3</t>
  </si>
  <si>
    <t>TOTAL HUNTER UNIT 3</t>
  </si>
  <si>
    <t>HUNTER UNITS 1 AND 2 COMMON</t>
  </si>
  <si>
    <t>TOTAL HUNTER UNITS 1 AND 2 COMMON</t>
  </si>
  <si>
    <t>HUNTER UNITS 1, 2 AND 3 COMMON</t>
  </si>
  <si>
    <t>TOTAL HUNTER UNITS 1, 2 AND 3 COMMON</t>
  </si>
  <si>
    <t>TOTAL HUNTER GENERATING STATION</t>
  </si>
  <si>
    <t>HUNTINGTON GENERATING STATION</t>
  </si>
  <si>
    <t>HUNTINGTON UNIT 1</t>
  </si>
  <si>
    <t>TOTAL HUNTINGTON UNIT 1</t>
  </si>
  <si>
    <t>HUNTINGTON UNIT 2</t>
  </si>
  <si>
    <t>TOTAL HUNTINGTON UNIT 2</t>
  </si>
  <si>
    <t>HUNTINGTON COMMON</t>
  </si>
  <si>
    <t>TOTAL HUNTINGTON COMMON</t>
  </si>
  <si>
    <t>TOTAL HUNTINGTON GENERATING STATION</t>
  </si>
  <si>
    <t>JIM BRIDGER GENERATING STATION</t>
  </si>
  <si>
    <t>JIM BRIDGER UNIT 1</t>
  </si>
  <si>
    <t>TOTAL JIM BRIDGER UNIT 1</t>
  </si>
  <si>
    <t>JIM BRIDGER UNIT 2</t>
  </si>
  <si>
    <t>TOTAL JIM BRIDGER UNIT 2</t>
  </si>
  <si>
    <t>JIM BRIDGER UNIT 3</t>
  </si>
  <si>
    <t>TOTAL JIM BRIDGER UNIT 3</t>
  </si>
  <si>
    <t>JIM BRIDGER UNIT 4</t>
  </si>
  <si>
    <t>TOTAL JIM BRIDGER UNIT 4</t>
  </si>
  <si>
    <t>JIM BRIDGER COMMON</t>
  </si>
  <si>
    <t>TOTAL JIM BRIDGER COMMON</t>
  </si>
  <si>
    <t>TOTAL JIM BRIDGER GENERATING STATION</t>
  </si>
  <si>
    <t>NAUGHTON GENERATING STATION</t>
  </si>
  <si>
    <t>NAUGHTON UNIT 1</t>
  </si>
  <si>
    <t>TOTAL NAUGHTON UNIT 1</t>
  </si>
  <si>
    <t>NAUGHTON UNIT 2</t>
  </si>
  <si>
    <t>TOTAL NAUGHTON UNIT 2</t>
  </si>
  <si>
    <t>NAUGHTON COMMON</t>
  </si>
  <si>
    <t>TOTAL NAUGHTON COMMON</t>
  </si>
  <si>
    <t>TOTAL NAUGHTON GENERATING STATION</t>
  </si>
  <si>
    <t>WYODAK GENERATING STATION</t>
  </si>
  <si>
    <t>WYODAK PLANT</t>
  </si>
  <si>
    <t>TOTAL WYODAK GENERATING STATION</t>
  </si>
  <si>
    <t>BLUNDELL GENERATING STATION</t>
  </si>
  <si>
    <t>BLUNDELL GEOTHERMAL UNIT 1</t>
  </si>
  <si>
    <t>TOTAL BLUNDELL GEOTHERMAL UNIT 1</t>
  </si>
  <si>
    <t>BLUNDELL GEOTHERMAL UNIT 2</t>
  </si>
  <si>
    <t>TOTAL BLUNDELL GEOTHERMAL UNIT 2</t>
  </si>
  <si>
    <t>BLUNDELL GEOTHERMAL STEAM FIELD</t>
  </si>
  <si>
    <t>TOTAL BLUNDELL GEOTHERMAL STEAM FIELD</t>
  </si>
  <si>
    <t>BLUNDELL GEOTHERMAL COMMON</t>
  </si>
  <si>
    <t>TOTAL BLUNDELL GEOTHERMAL COMMON</t>
  </si>
  <si>
    <t>TOTAL BLUNDELL GENERATING STATION</t>
  </si>
  <si>
    <t>TOTAL DEPRECIABLE STEAM PRODUCTION PLANT</t>
  </si>
  <si>
    <t>WATER RIGHTS</t>
  </si>
  <si>
    <t>DAVE JOHNSTON</t>
  </si>
  <si>
    <t>FULLY ACCRUED</t>
  </si>
  <si>
    <t>GADSBY</t>
  </si>
  <si>
    <t>HUNTER</t>
  </si>
  <si>
    <t>HUNTINGTON</t>
  </si>
  <si>
    <t>JIMBRIDGER</t>
  </si>
  <si>
    <t>NAUGHTON</t>
  </si>
  <si>
    <t>WYODAK</t>
  </si>
  <si>
    <t>TOTAL WATER RIGHTS</t>
  </si>
  <si>
    <t>TOTAL STEAM PRODUCTION PLANT</t>
  </si>
  <si>
    <t>HYDRAULIC PRODUCTION PLANT</t>
  </si>
  <si>
    <t>ASHTON/ST. ANTHONY</t>
  </si>
  <si>
    <t>125-R1</t>
  </si>
  <si>
    <t>RESERVOIRS, DAMS AND WATERWAYS</t>
  </si>
  <si>
    <t>120-R2</t>
  </si>
  <si>
    <t>125-R1.5</t>
  </si>
  <si>
    <t>WATERWHEELS, TURBINES AND GENERATORS</t>
  </si>
  <si>
    <t>90-L1.5</t>
  </si>
  <si>
    <t>95-S0</t>
  </si>
  <si>
    <t>70-L0</t>
  </si>
  <si>
    <t>75-R0.5</t>
  </si>
  <si>
    <t>ROADS, RAILROADS AND BRIDGES</t>
  </si>
  <si>
    <t>100-S0.5</t>
  </si>
  <si>
    <t>TOTAL ASHTON/ST. ANTHONY</t>
  </si>
  <si>
    <t>BEAR RIVER</t>
  </si>
  <si>
    <t>TOTAL BEAR RIVER</t>
  </si>
  <si>
    <t>BEND</t>
  </si>
  <si>
    <t>TOTAL BEND</t>
  </si>
  <si>
    <t>BIG FORK</t>
  </si>
  <si>
    <t>TOTAL BIG FORK</t>
  </si>
  <si>
    <t>CUTLER</t>
  </si>
  <si>
    <t>FLOOD RIGHTS</t>
  </si>
  <si>
    <t>TOTAL CUTLER</t>
  </si>
  <si>
    <t>EAGLE POINT</t>
  </si>
  <si>
    <t>TOTAL EAGLE POINT</t>
  </si>
  <si>
    <t>GRANITE</t>
  </si>
  <si>
    <t>TOTAL GRANITE</t>
  </si>
  <si>
    <t>LAST CHANCE</t>
  </si>
  <si>
    <t>TOTAL LAST CHANCE</t>
  </si>
  <si>
    <t>LIFTON</t>
  </si>
  <si>
    <t>TOTAL LIFTON</t>
  </si>
  <si>
    <t>MERWIN</t>
  </si>
  <si>
    <t>FISH/WILDLIFE</t>
  </si>
  <si>
    <t>TOTAL MERWIN</t>
  </si>
  <si>
    <t>NORTH UMPQUA</t>
  </si>
  <si>
    <t>TOTAL NORTH UMPQUA</t>
  </si>
  <si>
    <t>PARIS</t>
  </si>
  <si>
    <t>TOTAL PARIS</t>
  </si>
  <si>
    <t>PIONEER</t>
  </si>
  <si>
    <t>TOTAL PIONEER</t>
  </si>
  <si>
    <t>PROSPECT # 1, 2 AND 4</t>
  </si>
  <si>
    <t>TOTAL PROSPECT # 1, 2 AND 4</t>
  </si>
  <si>
    <t>PROSPECT #3</t>
  </si>
  <si>
    <t>TOTAL PROSPECT #3</t>
  </si>
  <si>
    <t>SANTA CLARA</t>
  </si>
  <si>
    <t>TOTAL SANTA CLARA</t>
  </si>
  <si>
    <t>STAIRS</t>
  </si>
  <si>
    <t>TOTAL STAIRS</t>
  </si>
  <si>
    <t>SWIFT</t>
  </si>
  <si>
    <t>TOTAL SWIFT</t>
  </si>
  <si>
    <t>VIVA NAUGHTON</t>
  </si>
  <si>
    <t>TOTAL VIVA NAUGHTON</t>
  </si>
  <si>
    <t>WALLOWA FALLS</t>
  </si>
  <si>
    <t>TOTAL WALLOWA FALLS</t>
  </si>
  <si>
    <t>WEBER</t>
  </si>
  <si>
    <t>TOTAL WEBER</t>
  </si>
  <si>
    <t>YALE</t>
  </si>
  <si>
    <t>TOTAL YALE</t>
  </si>
  <si>
    <t>HYDRO DECOMMISSIONING RESERVE</t>
  </si>
  <si>
    <t>a</t>
  </si>
  <si>
    <t>TOTAL HYDRAULIC PRODUCTION</t>
  </si>
  <si>
    <t>OTHER PRODUCTION PLANT</t>
  </si>
  <si>
    <t>CHEHALIS</t>
  </si>
  <si>
    <t>70-S2.5</t>
  </si>
  <si>
    <t>FUEL HOLDERS, PRODUCERS AND ACCESSORIES</t>
  </si>
  <si>
    <t>50-R2</t>
  </si>
  <si>
    <t>PRIME MOVERS</t>
  </si>
  <si>
    <t>45-R2.5</t>
  </si>
  <si>
    <t>30-L0</t>
  </si>
  <si>
    <t>GENERATORS</t>
  </si>
  <si>
    <t>50-R2.5</t>
  </si>
  <si>
    <t>70-R3</t>
  </si>
  <si>
    <t>60-R3</t>
  </si>
  <si>
    <t>TOTAL CHEHALIS</t>
  </si>
  <si>
    <t>CURRANT CREEK</t>
  </si>
  <si>
    <t>TOTAL CURRANT CREEK</t>
  </si>
  <si>
    <t>HERMISTON</t>
  </si>
  <si>
    <t>TOTAL HERMISTON</t>
  </si>
  <si>
    <t>LAKE SIDE UNIT 1</t>
  </si>
  <si>
    <t>TOTAL LAKE SIDE UNIT 1</t>
  </si>
  <si>
    <t>LAKE SIDE UNIT 2</t>
  </si>
  <si>
    <t>TOTAL LAKE SIDE UNIT 2</t>
  </si>
  <si>
    <t>GADBSY PEAKER UNIT 4-6</t>
  </si>
  <si>
    <t>40-S0</t>
  </si>
  <si>
    <t>TOTAL GADBSY PEAKER UNIT 4-6</t>
  </si>
  <si>
    <t>DUNLAP - WIND</t>
  </si>
  <si>
    <t>70-R1</t>
  </si>
  <si>
    <t>65-R2</t>
  </si>
  <si>
    <t>60-R2.5</t>
  </si>
  <si>
    <t>55-R2.5</t>
  </si>
  <si>
    <t>60-S0.5</t>
  </si>
  <si>
    <t>TOTAL DUNLAP - WIND</t>
  </si>
  <si>
    <t>FOOTE CREEK - WIND</t>
  </si>
  <si>
    <t>TOTAL FOOTE CREEK - WIND</t>
  </si>
  <si>
    <t>GLENROCK - WIND</t>
  </si>
  <si>
    <t>TOTAL GLENROCK - WIND</t>
  </si>
  <si>
    <t>GOODNOE HILLS - WIND</t>
  </si>
  <si>
    <t>TOTAL GOODNOE HILLS - WIND</t>
  </si>
  <si>
    <t>HIGH PLAINS / MCFADDEN - WIND</t>
  </si>
  <si>
    <t>TOTAL HIGH PLAINS / MCFADDEN - WIND</t>
  </si>
  <si>
    <t>LEANING JUMPER - WIND</t>
  </si>
  <si>
    <t>TOTAL LEANING JUMPER - WIND</t>
  </si>
  <si>
    <t>MARENGO - WIND</t>
  </si>
  <si>
    <t>TOTAL MARENGO - WIND</t>
  </si>
  <si>
    <t>SEVEN MILE HILL - WIND</t>
  </si>
  <si>
    <t>TOTAL SEVEN MILE HILL - WIND</t>
  </si>
  <si>
    <t>SOLAR GENERATING</t>
  </si>
  <si>
    <t>GENERATORS - ATLANTIC CITY</t>
  </si>
  <si>
    <t>GENERATORS - CANYON LANDS</t>
  </si>
  <si>
    <t>GENERATORS - GREEN RIVER</t>
  </si>
  <si>
    <t>GENERATORS - OREGON HIGH DESERT</t>
  </si>
  <si>
    <t>TOTAL SOLAR GENERATING</t>
  </si>
  <si>
    <t>MOBILE GENERATORS</t>
  </si>
  <si>
    <t>EAST SIDE MOBILE GENERATOR</t>
  </si>
  <si>
    <t xml:space="preserve">          </t>
  </si>
  <si>
    <t>WEST SIDE MOBILE GENERATOR</t>
  </si>
  <si>
    <t>TOTAL MOBILE GENERATORS</t>
  </si>
  <si>
    <t>TOTAL DEPRECIABLE OTHER PRODUCTION</t>
  </si>
  <si>
    <t>WATER RIGHTS - CHEHALIS</t>
  </si>
  <si>
    <t>WATER RIGHTS - LAKESIDE</t>
  </si>
  <si>
    <t>WATER RIGHTS - CURRANT CREEK</t>
  </si>
  <si>
    <t>TOTAL OTHER PRODUCTION</t>
  </si>
  <si>
    <t>TOTAL PRODUCTION PLANT</t>
  </si>
  <si>
    <t>TRANSMISSION PLANT</t>
  </si>
  <si>
    <t>RIGHTS-OF-WAY</t>
  </si>
  <si>
    <t>75-R4</t>
  </si>
  <si>
    <t>80-R4</t>
  </si>
  <si>
    <t>STATION EQUIPMENT</t>
  </si>
  <si>
    <t>58-S0</t>
  </si>
  <si>
    <t>SUPERVISORY EQUIPMENT</t>
  </si>
  <si>
    <t>20-R2</t>
  </si>
  <si>
    <t>TOWERS AND FIXTURES</t>
  </si>
  <si>
    <t>68-R4</t>
  </si>
  <si>
    <t>70-R4</t>
  </si>
  <si>
    <t>POLES AND FIXTURES</t>
  </si>
  <si>
    <t>60-R2</t>
  </si>
  <si>
    <t>OVERHEAD CONDUCTORS AND DEVICES</t>
  </si>
  <si>
    <t>63-R3</t>
  </si>
  <si>
    <t>65-R3</t>
  </si>
  <si>
    <t>UNDERGROUND CONDUIT</t>
  </si>
  <si>
    <t>60-S2.5</t>
  </si>
  <si>
    <t>UNDERGROUND CONDUCTORS AND DEVICES</t>
  </si>
  <si>
    <t>ROADS AND TRAILS</t>
  </si>
  <si>
    <t>70-R5</t>
  </si>
  <si>
    <t>TOTAL TRANSMISSION PLANT</t>
  </si>
  <si>
    <t>DISTRIBUTION PLANT</t>
  </si>
  <si>
    <t>OREGON - DISTRIBUTION</t>
  </si>
  <si>
    <t>55-S3</t>
  </si>
  <si>
    <t>60-R1.5</t>
  </si>
  <si>
    <t>55-R1</t>
  </si>
  <si>
    <t>53-R1</t>
  </si>
  <si>
    <t>25-R2.5</t>
  </si>
  <si>
    <t>POLES, TOWERS AND FIXTURES</t>
  </si>
  <si>
    <t>55-R1.5</t>
  </si>
  <si>
    <t>60-R0.5</t>
  </si>
  <si>
    <t>60-R1</t>
  </si>
  <si>
    <t>70-R2.5</t>
  </si>
  <si>
    <t>58-R2.5</t>
  </si>
  <si>
    <t>LINE TRANSFORMERS</t>
  </si>
  <si>
    <t>42-R1.5</t>
  </si>
  <si>
    <t>46-R1.5</t>
  </si>
  <si>
    <t>OVERHEAD SERVICES</t>
  </si>
  <si>
    <t>UNDERGROUND SERVICES</t>
  </si>
  <si>
    <t>55-R4</t>
  </si>
  <si>
    <t>60-R4</t>
  </si>
  <si>
    <t>METERS</t>
  </si>
  <si>
    <t>27-R1</t>
  </si>
  <si>
    <t>20-S3</t>
  </si>
  <si>
    <t>INSTALLATIONS ON CUSTOMER PREMISES</t>
  </si>
  <si>
    <t>25-L0</t>
  </si>
  <si>
    <t>27-L0</t>
  </si>
  <si>
    <t>STREET LIGHTING AND SIGNAL SYSTEMS</t>
  </si>
  <si>
    <t>44-R0.5</t>
  </si>
  <si>
    <t>45-R1</t>
  </si>
  <si>
    <t>TOTAL OREGON - DISTRIBUTION</t>
  </si>
  <si>
    <t>WASHINGTON -  DISTRIBUTION</t>
  </si>
  <si>
    <t>50-R3</t>
  </si>
  <si>
    <t>55-R3</t>
  </si>
  <si>
    <t>54-R1</t>
  </si>
  <si>
    <t>25-R4</t>
  </si>
  <si>
    <t>52-R1.5</t>
  </si>
  <si>
    <t>43-R2</t>
  </si>
  <si>
    <t>45-R2</t>
  </si>
  <si>
    <t>25-S5</t>
  </si>
  <si>
    <t>45-R0.5</t>
  </si>
  <si>
    <t>TOTAL WASHINGTON - DISTRIBUTION</t>
  </si>
  <si>
    <t>WYOMING -  DISTRIBUTION</t>
  </si>
  <si>
    <t>50-R4</t>
  </si>
  <si>
    <t>50-S4</t>
  </si>
  <si>
    <t>65-R2.5</t>
  </si>
  <si>
    <t>20-R3</t>
  </si>
  <si>
    <t>50-R1</t>
  </si>
  <si>
    <t>57-R0.5</t>
  </si>
  <si>
    <t>42-R3</t>
  </si>
  <si>
    <t>40-R4</t>
  </si>
  <si>
    <t>45-R3</t>
  </si>
  <si>
    <t>39-R1</t>
  </si>
  <si>
    <t>40-R1.5</t>
  </si>
  <si>
    <t>25-O1</t>
  </si>
  <si>
    <t>30-O1</t>
  </si>
  <si>
    <t>50-R0.5</t>
  </si>
  <si>
    <t>TOTAL WYOMING - DISTRIBUTION</t>
  </si>
  <si>
    <t>CALIFORNIA -  DISTRIBUTION</t>
  </si>
  <si>
    <t>65-R4</t>
  </si>
  <si>
    <t>20-R5</t>
  </si>
  <si>
    <t>65-R1</t>
  </si>
  <si>
    <t>55-R2</t>
  </si>
  <si>
    <t>20-S2.5</t>
  </si>
  <si>
    <t>26-L0</t>
  </si>
  <si>
    <t>35-L0</t>
  </si>
  <si>
    <t>35-O1</t>
  </si>
  <si>
    <t>TOTAL CALIFORNIA - DISTRIBUTION</t>
  </si>
  <si>
    <t>UTAH -  DISTRIBUTION*</t>
  </si>
  <si>
    <t>47-R0.5</t>
  </si>
  <si>
    <t>25-R3</t>
  </si>
  <si>
    <t>52-R0.5</t>
  </si>
  <si>
    <t>54-R0.5</t>
  </si>
  <si>
    <t>47-R1</t>
  </si>
  <si>
    <t>SERVICES</t>
  </si>
  <si>
    <t>55-S5</t>
  </si>
  <si>
    <t>25-R0.5</t>
  </si>
  <si>
    <t>TOTAL UTAH - DISTRIBUTION</t>
  </si>
  <si>
    <t>IDAHO -  DISTRIBUTION</t>
  </si>
  <si>
    <t>TOTAL IDAHO - DISTRIBUTION</t>
  </si>
  <si>
    <t>TOTAL DISTRIBUTION PLANT</t>
  </si>
  <si>
    <t>GENERAL PLANT</t>
  </si>
  <si>
    <t>OREGON - GENERAL</t>
  </si>
  <si>
    <t>58-R1</t>
  </si>
  <si>
    <t>TRANSPORTATION EQUIPMENT - LIGHT TRUCKS AND VANS</t>
  </si>
  <si>
    <t>12-L2.5</t>
  </si>
  <si>
    <t>13-S2</t>
  </si>
  <si>
    <t>TRANSPORTATION EQUIPMENT - MEDIUM TRUCKS</t>
  </si>
  <si>
    <t>16-L3</t>
  </si>
  <si>
    <t>16-S2</t>
  </si>
  <si>
    <t>TRANSPORTATION EQUIPMENT - TRAILERS</t>
  </si>
  <si>
    <t>34-L2</t>
  </si>
  <si>
    <t>33-S1</t>
  </si>
  <si>
    <t>LIGHT POWER OPERATED EQUIPMENT</t>
  </si>
  <si>
    <t>9-L3</t>
  </si>
  <si>
    <t>10-S3</t>
  </si>
  <si>
    <t>HEAVY POWER OPERATED EQUIPMENT</t>
  </si>
  <si>
    <t>15-L1</t>
  </si>
  <si>
    <t>16-L1</t>
  </si>
  <si>
    <t>TOTAL OREGON - GENERAL</t>
  </si>
  <si>
    <t>WASHINGTON - GENERAL</t>
  </si>
  <si>
    <t>40-R3</t>
  </si>
  <si>
    <t>40-S3</t>
  </si>
  <si>
    <t>13-L2.5</t>
  </si>
  <si>
    <t>14-S2</t>
  </si>
  <si>
    <t>16-L2.5</t>
  </si>
  <si>
    <t>19-S1</t>
  </si>
  <si>
    <t>33-S0.5</t>
  </si>
  <si>
    <t>10-R4</t>
  </si>
  <si>
    <t>10-S2.5</t>
  </si>
  <si>
    <t>13-L1.5</t>
  </si>
  <si>
    <t>15-L1.5</t>
  </si>
  <si>
    <t>TOTAL WASHINGTON - GENERAL</t>
  </si>
  <si>
    <t>WYOMING - GENERAL</t>
  </si>
  <si>
    <t>50-SQ</t>
  </si>
  <si>
    <t>13-S1.5</t>
  </si>
  <si>
    <t>14-S1.5</t>
  </si>
  <si>
    <t>16-L2</t>
  </si>
  <si>
    <t>35-S2.5</t>
  </si>
  <si>
    <t>9-S3</t>
  </si>
  <si>
    <t>15-L0</t>
  </si>
  <si>
    <t>TOTAL WYOMING - GENERAL</t>
  </si>
  <si>
    <t>CALIFORNIA - GENERAL</t>
  </si>
  <si>
    <t>15-L2</t>
  </si>
  <si>
    <t>17-L2</t>
  </si>
  <si>
    <t>35-R2</t>
  </si>
  <si>
    <t>35-S2</t>
  </si>
  <si>
    <t>8-R4</t>
  </si>
  <si>
    <t>9-S4</t>
  </si>
  <si>
    <t>14-L1.5</t>
  </si>
  <si>
    <t>TOTAL CALIFORNIA - GENERAL</t>
  </si>
  <si>
    <t>UTAH - GENERAL</t>
  </si>
  <si>
    <t>45-S0</t>
  </si>
  <si>
    <t>12-L3</t>
  </si>
  <si>
    <t>AIRCRAFT</t>
  </si>
  <si>
    <t>10-SQ</t>
  </si>
  <si>
    <t>30-S1</t>
  </si>
  <si>
    <t>10-L3</t>
  </si>
  <si>
    <t>14-L0.5</t>
  </si>
  <si>
    <t>TOTAL UTAH - GENERAL</t>
  </si>
  <si>
    <t>IDAHO - GENERAL</t>
  </si>
  <si>
    <t>12-S2</t>
  </si>
  <si>
    <t>18-S1</t>
  </si>
  <si>
    <t>35-S1</t>
  </si>
  <si>
    <t>9-S2</t>
  </si>
  <si>
    <t>18-L0.5</t>
  </si>
  <si>
    <t>18-L1</t>
  </si>
  <si>
    <t>TOTAL IDAHO - GENERAL</t>
  </si>
  <si>
    <t>AZ, CO, MT, ETC. - GENERAL</t>
  </si>
  <si>
    <t>16-R2</t>
  </si>
  <si>
    <t>17-R2.5</t>
  </si>
  <si>
    <t>19-R2.5</t>
  </si>
  <si>
    <t>19-R2</t>
  </si>
  <si>
    <t>25-R1.5</t>
  </si>
  <si>
    <t>25-S1.5</t>
  </si>
  <si>
    <t>25-R2</t>
  </si>
  <si>
    <t>TOTAL AZ, CO, MT, ETC. - GENERAL</t>
  </si>
  <si>
    <t>TOTAL GENERAL PLANT</t>
  </si>
  <si>
    <t>TOTAL ELECTRIC PLANT</t>
  </si>
  <si>
    <t>COMPARISON AS OF DECEMBER 31, 2020 OF PROPOSED DEPRECIATION RATES AND ACCRUALS WITH</t>
  </si>
  <si>
    <t>2020 PROPOSED</t>
  </si>
  <si>
    <t xml:space="preserve">  </t>
  </si>
  <si>
    <t>40-L0</t>
  </si>
  <si>
    <t>TB FLATS - WIND</t>
  </si>
  <si>
    <t>TOTAL TB FLATS - WIND</t>
  </si>
  <si>
    <t>EKOLA FLATS - WIND</t>
  </si>
  <si>
    <t>TOTAL EKOLA FLATS - WIND</t>
  </si>
  <si>
    <t>CEDAR SPRINGS - WIND</t>
  </si>
  <si>
    <t>TOTAL CEDAR SPRINGS - WIND</t>
  </si>
  <si>
    <t xml:space="preserve">       </t>
  </si>
  <si>
    <t>Estimated decommissioning costs are $XXX</t>
  </si>
  <si>
    <t>CALIFORNIA GENERAL PLANT SPLIT</t>
  </si>
  <si>
    <t>Forecast</t>
  </si>
  <si>
    <t>Old %</t>
  </si>
  <si>
    <t>New %</t>
  </si>
  <si>
    <t>Split based on Actuals from Gen Plant Split Workbook</t>
  </si>
  <si>
    <t>Existing</t>
  </si>
  <si>
    <t>Proposed</t>
  </si>
  <si>
    <t>Account</t>
  </si>
  <si>
    <t>Allocator</t>
  </si>
  <si>
    <t>Actual</t>
  </si>
  <si>
    <t>Split</t>
  </si>
  <si>
    <t>True-Up</t>
  </si>
  <si>
    <t>IDAHO GENERAL PLANT SPLIT</t>
  </si>
  <si>
    <t>OREGON GENERAL PLANT SPLIT</t>
  </si>
  <si>
    <t>UTAH GENERAL PLANT SPLIT</t>
  </si>
  <si>
    <t>WASHINGTON GENERAL PLANT SPLIT</t>
  </si>
  <si>
    <t>OTHER STATES GENERAL PLANT SPLIT</t>
  </si>
  <si>
    <t>CALIFORNIA AND WASHINGTON</t>
  </si>
  <si>
    <t>OREGON</t>
  </si>
  <si>
    <t>90-R2</t>
  </si>
  <si>
    <t>60-L1</t>
  </si>
  <si>
    <t>55-L1</t>
  </si>
  <si>
    <t>Vlookup</t>
  </si>
  <si>
    <t>Check</t>
  </si>
  <si>
    <t>Source:  Factors from December 2017 Semi-Annual Report -2017 Protocol / Year-End</t>
  </si>
  <si>
    <t>COLSTRIP RESERVE AMORTIZATION</t>
  </si>
  <si>
    <t>GADSBY RESERVE AMORTIZATION</t>
  </si>
  <si>
    <t>BLUNDELLRESERVE AMORTIZATION</t>
  </si>
  <si>
    <t>WYOMING -  DISTRIBUTION RESERVE AMORTIZATION</t>
  </si>
  <si>
    <t>UTAH -  DISTRIBUTION RESERVE AMORTIZATION</t>
  </si>
  <si>
    <t>IDAHO -  DISTRIBUTION RESERVE AMORTIZATION</t>
  </si>
  <si>
    <t>For Vlookup</t>
  </si>
  <si>
    <t>Factor</t>
  </si>
  <si>
    <t>Total</t>
  </si>
  <si>
    <t>Account Lookup</t>
  </si>
  <si>
    <t>Key</t>
  </si>
  <si>
    <t>Exhibit info</t>
  </si>
  <si>
    <t>Summary details</t>
  </si>
  <si>
    <t>A/C number</t>
  </si>
  <si>
    <t>Each tab total</t>
  </si>
  <si>
    <t>Summary total</t>
  </si>
  <si>
    <t>Consultant Accounts</t>
  </si>
  <si>
    <t>BW Accounts</t>
  </si>
  <si>
    <r>
      <t xml:space="preserve">Depreciation Rate Comparison - Plant Balances as of </t>
    </r>
    <r>
      <rPr>
        <b/>
        <sz val="10"/>
        <rFont val="Arial"/>
        <family val="2"/>
      </rPr>
      <t>December, 2020</t>
    </r>
  </si>
  <si>
    <t>CAGE</t>
  </si>
  <si>
    <t>CAGW</t>
  </si>
  <si>
    <t>CAEE</t>
  </si>
  <si>
    <t>JBG</t>
  </si>
  <si>
    <t>BW</t>
  </si>
  <si>
    <t>Gen Plit</t>
  </si>
  <si>
    <t>CAEW</t>
  </si>
  <si>
    <t>JBE</t>
  </si>
  <si>
    <t>Steam Production - Jim Bridger</t>
  </si>
  <si>
    <t>Steam Production - Water Rights - East</t>
  </si>
  <si>
    <t>Other Production - Water Rights - East</t>
  </si>
  <si>
    <t>Other Production - Water Rights - West</t>
  </si>
  <si>
    <t>Steam Production - Water Rights - JBG</t>
  </si>
  <si>
    <t>HUNTER RESERVE AMORTIZATION</t>
  </si>
  <si>
    <t>Acccount</t>
  </si>
  <si>
    <t>Forecast Split</t>
  </si>
  <si>
    <t>Steam Production</t>
  </si>
  <si>
    <t>Hydro Production</t>
  </si>
  <si>
    <t>Other Production</t>
  </si>
  <si>
    <t>Total Transmission Plant</t>
  </si>
  <si>
    <t xml:space="preserve">Transmission </t>
  </si>
  <si>
    <t>390WASO</t>
  </si>
  <si>
    <t>390WAWA</t>
  </si>
  <si>
    <t>390WACAGW</t>
  </si>
  <si>
    <t>392.1WAWA</t>
  </si>
  <si>
    <t>392.1WACAGW</t>
  </si>
  <si>
    <t>392.5WAWA</t>
  </si>
  <si>
    <t>392.5WACAGW</t>
  </si>
  <si>
    <t>392.9WAWA</t>
  </si>
  <si>
    <t>392.9WACAGW</t>
  </si>
  <si>
    <t>396.3WAWA</t>
  </si>
  <si>
    <t>396.3WACAGW</t>
  </si>
  <si>
    <t>396.7WAWA</t>
  </si>
  <si>
    <t>396.7WACAGW</t>
  </si>
  <si>
    <t>390CACA</t>
  </si>
  <si>
    <t>390CASO</t>
  </si>
  <si>
    <t>392.1CACAGW</t>
  </si>
  <si>
    <t>392.1CACA</t>
  </si>
  <si>
    <t>392.5CACAGW</t>
  </si>
  <si>
    <t>392.5CACA</t>
  </si>
  <si>
    <t>392.9CACAGW</t>
  </si>
  <si>
    <t>392.9CACA</t>
  </si>
  <si>
    <t>396.3CACA</t>
  </si>
  <si>
    <t>396.7CACA</t>
  </si>
  <si>
    <t>389.2IDID</t>
  </si>
  <si>
    <t>390IDCAGE</t>
  </si>
  <si>
    <t>390IDID</t>
  </si>
  <si>
    <t>390IDSO</t>
  </si>
  <si>
    <t>392.1IDCAGE</t>
  </si>
  <si>
    <t>392.1IDID</t>
  </si>
  <si>
    <t>392.5IDCAGE</t>
  </si>
  <si>
    <t>392.5IDID</t>
  </si>
  <si>
    <t>392.9IDCAGE</t>
  </si>
  <si>
    <t>392.9IDID</t>
  </si>
  <si>
    <t>396.3IDCAGE</t>
  </si>
  <si>
    <t>396.3IDID</t>
  </si>
  <si>
    <t>396.7IDCAGE</t>
  </si>
  <si>
    <t>396.7IDID</t>
  </si>
  <si>
    <t>390ORCAGW</t>
  </si>
  <si>
    <t>390OROR</t>
  </si>
  <si>
    <t>390ORSO</t>
  </si>
  <si>
    <t>392.1ORCAGW</t>
  </si>
  <si>
    <t>392.1OROR</t>
  </si>
  <si>
    <t>392.1ORSO</t>
  </si>
  <si>
    <t>392.5ORCAGW</t>
  </si>
  <si>
    <t>392.5OROR</t>
  </si>
  <si>
    <t>392.9ORCAGW</t>
  </si>
  <si>
    <t>392.9OROR</t>
  </si>
  <si>
    <t>392.9ORSO</t>
  </si>
  <si>
    <t>396.3ORCAGW</t>
  </si>
  <si>
    <t>396.3OROR</t>
  </si>
  <si>
    <t>396.7ORCAGW</t>
  </si>
  <si>
    <t>396.7OROR</t>
  </si>
  <si>
    <t>389.2UTCAGE</t>
  </si>
  <si>
    <t>389.2UTUT</t>
  </si>
  <si>
    <t>390UTCAGE</t>
  </si>
  <si>
    <t>390UTUT</t>
  </si>
  <si>
    <t>390UTCN</t>
  </si>
  <si>
    <t>390UTCAEE</t>
  </si>
  <si>
    <t>390UTSO</t>
  </si>
  <si>
    <t>392.1UTCAGE</t>
  </si>
  <si>
    <t>392.1UTUT</t>
  </si>
  <si>
    <t>392.1UTCAEE</t>
  </si>
  <si>
    <t>392.1UTSO</t>
  </si>
  <si>
    <t>392.3UTSO</t>
  </si>
  <si>
    <t>392.5UTCAGE</t>
  </si>
  <si>
    <t>392.5UTUT</t>
  </si>
  <si>
    <t>392.5UTSO</t>
  </si>
  <si>
    <t>392.5UTCAEE</t>
  </si>
  <si>
    <t>392.9UTCAGE</t>
  </si>
  <si>
    <t>392.9UTUT</t>
  </si>
  <si>
    <t>392.9UTSO</t>
  </si>
  <si>
    <t>392.9UTCAEE</t>
  </si>
  <si>
    <t>396.3UTCAGE</t>
  </si>
  <si>
    <t>396.3UTUT</t>
  </si>
  <si>
    <t>396.3UTSO</t>
  </si>
  <si>
    <t>396.7UTCAGE</t>
  </si>
  <si>
    <t>396.7UTUT</t>
  </si>
  <si>
    <t>396.7UTSO</t>
  </si>
  <si>
    <t>396.7UTCAEE</t>
  </si>
  <si>
    <t>389.2WYWY</t>
  </si>
  <si>
    <t>390WYCAGE</t>
  </si>
  <si>
    <t>390WYWY</t>
  </si>
  <si>
    <t>390WYSO</t>
  </si>
  <si>
    <t>390WYJBG</t>
  </si>
  <si>
    <t>392.1WYCAGE</t>
  </si>
  <si>
    <t>392.1WYWY</t>
  </si>
  <si>
    <t>392.1WYJBG</t>
  </si>
  <si>
    <t>392.5WYCAGE</t>
  </si>
  <si>
    <t>392.5WYWY</t>
  </si>
  <si>
    <t>392.5WYJBG</t>
  </si>
  <si>
    <t>392.9WYCAGE</t>
  </si>
  <si>
    <t>392.9WYWY</t>
  </si>
  <si>
    <t>392.9WYJBG</t>
  </si>
  <si>
    <t>396.3WYWY</t>
  </si>
  <si>
    <t>396.7WYCAGE</t>
  </si>
  <si>
    <t>396.7WYWY</t>
  </si>
  <si>
    <t>396.7WYJBG</t>
  </si>
  <si>
    <t>390OTCAGE</t>
  </si>
  <si>
    <t>390OTCAGW</t>
  </si>
  <si>
    <t>392.1OTCAGE</t>
  </si>
  <si>
    <t>392.1OTCAGW</t>
  </si>
  <si>
    <t>392.5OTCAGE</t>
  </si>
  <si>
    <t>392.5OTCAGW</t>
  </si>
  <si>
    <t>392.9OTCAGE</t>
  </si>
  <si>
    <t>396.7OTCAGE</t>
  </si>
  <si>
    <t>396.7OTCAGW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</si>
</sst>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#,##0.0_);\(#,##0.0\)"/>
    <numFmt numFmtId="167" formatCode="mm\-yyyy"/>
    <numFmt numFmtId="168" formatCode="0_);\(0\)"/>
    <numFmt numFmtId="169" formatCode="0.00_);\(0.00\)"/>
    <numFmt numFmtId="170" formatCode="_(* #,##0.000_);_(* \(#,##0.000\);_(* &quot;-&quot;??_);_(@_)"/>
    <numFmt numFmtId="171" formatCode="_(* #,##0.0000_);_(* \(#,##0.0000\);_(* &quot;-&quot;??_);_(@_)"/>
    <numFmt numFmtId="172" formatCode="0.00000%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43" fontId="12" fillId="0" borderId="0" applyFont="0" applyFill="0" applyBorder="0" applyAlignment="0" applyProtection="0"/>
    <xf numFmtId="0" fontId="15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</cellStyleXfs>
  <cellXfs count="501">
    <xf numFmtId="0" fontId="0" fillId="0" borderId="0" xfId="0"/>
    <xf numFmtId="10" fontId="4" fillId="0" borderId="5" xfId="2" applyNumberFormat="1" applyFont="1" applyFill="1" applyBorder="1" applyAlignment="1">
      <alignment horizontal="center" vertical="center"/>
    </xf>
    <xf numFmtId="165" fontId="1" fillId="0" borderId="12" xfId="4" applyNumberFormat="1" applyFont="1" applyBorder="1"/>
    <xf numFmtId="165" fontId="1" fillId="0" borderId="0" xfId="4" applyNumberFormat="1" applyFont="1" applyBorder="1"/>
    <xf numFmtId="165" fontId="1" fillId="0" borderId="6" xfId="4" applyNumberFormat="1" applyFont="1" applyFill="1" applyBorder="1"/>
    <xf numFmtId="165" fontId="1" fillId="0" borderId="0" xfId="4" applyNumberFormat="1" applyFont="1" applyFill="1" applyBorder="1"/>
    <xf numFmtId="165" fontId="1" fillId="0" borderId="12" xfId="4" applyNumberFormat="1" applyFont="1" applyFill="1" applyBorder="1"/>
    <xf numFmtId="165" fontId="1" fillId="2" borderId="12" xfId="4" applyNumberFormat="1" applyFont="1" applyFill="1" applyBorder="1"/>
    <xf numFmtId="165" fontId="1" fillId="3" borderId="6" xfId="4" applyNumberFormat="1" applyFont="1" applyFill="1" applyBorder="1"/>
    <xf numFmtId="165" fontId="1" fillId="3" borderId="0" xfId="4" applyNumberFormat="1" applyFont="1" applyFill="1" applyBorder="1"/>
    <xf numFmtId="165" fontId="1" fillId="3" borderId="7" xfId="4" applyNumberFormat="1" applyFont="1" applyFill="1" applyBorder="1"/>
    <xf numFmtId="10" fontId="1" fillId="0" borderId="0" xfId="2" applyNumberFormat="1" applyFont="1" applyBorder="1"/>
    <xf numFmtId="165" fontId="1" fillId="0" borderId="6" xfId="4" applyNumberFormat="1" applyFont="1" applyBorder="1"/>
    <xf numFmtId="165" fontId="5" fillId="0" borderId="0" xfId="4" applyNumberFormat="1" applyFont="1"/>
    <xf numFmtId="0" fontId="1" fillId="0" borderId="0" xfId="1" applyFont="1"/>
    <xf numFmtId="165" fontId="5" fillId="0" borderId="12" xfId="4" applyNumberFormat="1" applyFont="1" applyBorder="1"/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7" fillId="0" borderId="9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/>
    </xf>
    <xf numFmtId="0" fontId="1" fillId="0" borderId="0" xfId="0" quotePrefix="1" applyFont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9" xfId="5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37" fontId="7" fillId="0" borderId="0" xfId="5" applyNumberFormat="1" applyFont="1" applyFill="1" applyAlignment="1">
      <alignment horizontal="center"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/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Alignment="1">
      <alignment horizontal="left" indent="2"/>
    </xf>
    <xf numFmtId="43" fontId="0" fillId="0" borderId="0" xfId="6" applyNumberFormat="1" applyFont="1" applyBorder="1" applyAlignment="1">
      <alignment horizontal="right"/>
    </xf>
    <xf numFmtId="43" fontId="0" fillId="0" borderId="0" xfId="6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7" fillId="0" borderId="0" xfId="0" applyFont="1" applyAlignment="1"/>
    <xf numFmtId="0" fontId="7" fillId="0" borderId="0" xfId="0" applyNumberFormat="1" applyFont="1" applyAlignment="1">
      <alignment horizontal="center"/>
    </xf>
    <xf numFmtId="43" fontId="7" fillId="0" borderId="0" xfId="6" applyNumberFormat="1" applyFont="1" applyAlignment="1">
      <alignment horizontal="right"/>
    </xf>
    <xf numFmtId="43" fontId="7" fillId="0" borderId="0" xfId="6" applyNumberFormat="1" applyFont="1" applyFill="1" applyAlignment="1">
      <alignment horizontal="right"/>
    </xf>
    <xf numFmtId="0" fontId="7" fillId="0" borderId="0" xfId="0" applyFont="1" applyAlignment="1">
      <alignment horizontal="left" indent="2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Border="1"/>
    <xf numFmtId="0" fontId="9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37" fontId="1" fillId="0" borderId="0" xfId="0" applyNumberFormat="1" applyFont="1"/>
    <xf numFmtId="37" fontId="1" fillId="0" borderId="0" xfId="0" applyNumberFormat="1" applyFont="1" applyAlignment="1">
      <alignment horizontal="right"/>
    </xf>
    <xf numFmtId="40" fontId="1" fillId="0" borderId="0" xfId="0" applyNumberFormat="1" applyFont="1"/>
    <xf numFmtId="37" fontId="1" fillId="0" borderId="0" xfId="0" applyNumberFormat="1" applyFont="1" applyFill="1"/>
    <xf numFmtId="37" fontId="1" fillId="0" borderId="0" xfId="0" applyNumberFormat="1" applyFont="1" applyFill="1" applyAlignment="1">
      <alignment horizontal="right"/>
    </xf>
    <xf numFmtId="40" fontId="1" fillId="0" borderId="0" xfId="0" applyNumberFormat="1" applyFont="1" applyFill="1"/>
    <xf numFmtId="37" fontId="1" fillId="0" borderId="0" xfId="0" applyNumberFormat="1" applyFont="1" applyFill="1" applyAlignment="1">
      <alignment horizontal="center"/>
    </xf>
    <xf numFmtId="0" fontId="1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43" fontId="7" fillId="0" borderId="0" xfId="4" applyFont="1" applyAlignment="1">
      <alignment horizontal="centerContinuous"/>
    </xf>
    <xf numFmtId="37" fontId="7" fillId="0" borderId="0" xfId="4" applyNumberFormat="1" applyFont="1" applyAlignment="1">
      <alignment horizontal="centerContinuous"/>
    </xf>
    <xf numFmtId="165" fontId="7" fillId="0" borderId="0" xfId="4" applyNumberFormat="1" applyFont="1" applyAlignment="1">
      <alignment horizontal="centerContinuous"/>
    </xf>
    <xf numFmtId="40" fontId="7" fillId="0" borderId="0" xfId="4" applyNumberFormat="1" applyFont="1" applyAlignment="1">
      <alignment horizontal="centerContinuous"/>
    </xf>
    <xf numFmtId="43" fontId="7" fillId="0" borderId="0" xfId="4" applyNumberFormat="1" applyFont="1" applyAlignment="1">
      <alignment horizontal="centerContinuous"/>
    </xf>
    <xf numFmtId="37" fontId="7" fillId="0" borderId="0" xfId="4" applyNumberFormat="1" applyFont="1" applyFill="1" applyAlignment="1">
      <alignment horizontal="centerContinuous"/>
    </xf>
    <xf numFmtId="43" fontId="7" fillId="0" borderId="0" xfId="4" applyFont="1" applyFill="1" applyAlignment="1">
      <alignment horizontal="centerContinuous"/>
    </xf>
    <xf numFmtId="165" fontId="7" fillId="0" borderId="0" xfId="4" applyNumberFormat="1" applyFont="1" applyFill="1" applyAlignment="1">
      <alignment horizontal="centerContinuous"/>
    </xf>
    <xf numFmtId="40" fontId="7" fillId="0" borderId="0" xfId="4" applyNumberFormat="1" applyFont="1" applyFill="1" applyAlignment="1">
      <alignment horizontal="centerContinuous"/>
    </xf>
    <xf numFmtId="43" fontId="7" fillId="0" borderId="0" xfId="4" applyNumberFormat="1" applyFont="1" applyFill="1" applyAlignment="1">
      <alignment horizontal="centerContinuous"/>
    </xf>
    <xf numFmtId="39" fontId="7" fillId="0" borderId="0" xfId="4" applyNumberFormat="1" applyFont="1" applyFill="1" applyAlignment="1">
      <alignment horizontal="centerContinuous"/>
    </xf>
    <xf numFmtId="166" fontId="7" fillId="0" borderId="0" xfId="4" applyNumberFormat="1" applyFont="1" applyFill="1" applyAlignment="1">
      <alignment horizontal="centerContinuous"/>
    </xf>
    <xf numFmtId="43" fontId="1" fillId="0" borderId="0" xfId="4" applyFont="1" applyFill="1" applyAlignment="1">
      <alignment horizontal="centerContinuous"/>
    </xf>
    <xf numFmtId="165" fontId="1" fillId="0" borderId="0" xfId="4" applyNumberFormat="1" applyFont="1" applyFill="1" applyAlignment="1">
      <alignment horizontal="centerContinuous"/>
    </xf>
    <xf numFmtId="40" fontId="1" fillId="0" borderId="0" xfId="4" applyNumberFormat="1" applyFont="1" applyFill="1" applyAlignment="1">
      <alignment horizontal="centerContinuous"/>
    </xf>
    <xf numFmtId="43" fontId="1" fillId="0" borderId="0" xfId="4" applyNumberFormat="1" applyFont="1" applyFill="1" applyAlignment="1">
      <alignment horizontal="centerContinuous"/>
    </xf>
    <xf numFmtId="43" fontId="1" fillId="0" borderId="0" xfId="4" applyFont="1"/>
    <xf numFmtId="43" fontId="1" fillId="0" borderId="0" xfId="4" applyFont="1" applyAlignment="1">
      <alignment horizontal="right"/>
    </xf>
    <xf numFmtId="37" fontId="1" fillId="0" borderId="0" xfId="4" applyNumberFormat="1" applyFont="1"/>
    <xf numFmtId="40" fontId="1" fillId="0" borderId="0" xfId="4" applyNumberFormat="1" applyFont="1"/>
    <xf numFmtId="43" fontId="1" fillId="0" borderId="0" xfId="4" applyNumberFormat="1" applyFont="1"/>
    <xf numFmtId="37" fontId="1" fillId="0" borderId="0" xfId="4" applyNumberFormat="1" applyFont="1" applyFill="1"/>
    <xf numFmtId="43" fontId="1" fillId="0" borderId="0" xfId="4" applyFont="1" applyFill="1"/>
    <xf numFmtId="165" fontId="1" fillId="0" borderId="0" xfId="4" applyNumberFormat="1" applyFont="1" applyFill="1"/>
    <xf numFmtId="40" fontId="1" fillId="0" borderId="0" xfId="4" applyNumberFormat="1" applyFont="1" applyFill="1"/>
    <xf numFmtId="43" fontId="1" fillId="0" borderId="0" xfId="4" applyNumberFormat="1" applyFont="1" applyFill="1"/>
    <xf numFmtId="37" fontId="1" fillId="0" borderId="9" xfId="4" applyNumberFormat="1" applyFont="1" applyFill="1" applyBorder="1" applyAlignment="1">
      <alignment horizontal="centerContinuous"/>
    </xf>
    <xf numFmtId="43" fontId="1" fillId="0" borderId="9" xfId="4" applyFont="1" applyFill="1" applyBorder="1" applyAlignment="1">
      <alignment horizontal="centerContinuous"/>
    </xf>
    <xf numFmtId="165" fontId="1" fillId="0" borderId="9" xfId="4" applyNumberFormat="1" applyFont="1" applyFill="1" applyBorder="1" applyAlignment="1">
      <alignment horizontal="centerContinuous"/>
    </xf>
    <xf numFmtId="40" fontId="1" fillId="0" borderId="9" xfId="4" applyNumberFormat="1" applyFont="1" applyFill="1" applyBorder="1" applyAlignment="1">
      <alignment horizontal="centerContinuous"/>
    </xf>
    <xf numFmtId="43" fontId="1" fillId="0" borderId="9" xfId="4" applyNumberFormat="1" applyFont="1" applyFill="1" applyBorder="1" applyAlignment="1">
      <alignment horizontal="centerContinuous"/>
    </xf>
    <xf numFmtId="43" fontId="1" fillId="0" borderId="0" xfId="4" applyFont="1" applyFill="1" applyAlignment="1">
      <alignment horizontal="right"/>
    </xf>
    <xf numFmtId="37" fontId="7" fillId="0" borderId="9" xfId="4" applyNumberFormat="1" applyFont="1" applyFill="1" applyBorder="1" applyAlignment="1">
      <alignment horizontal="centerContinuous"/>
    </xf>
    <xf numFmtId="43" fontId="7" fillId="0" borderId="9" xfId="4" applyFont="1" applyFill="1" applyBorder="1" applyAlignment="1">
      <alignment horizontal="centerContinuous"/>
    </xf>
    <xf numFmtId="165" fontId="7" fillId="0" borderId="9" xfId="4" applyNumberFormat="1" applyFont="1" applyFill="1" applyBorder="1" applyAlignment="1">
      <alignment horizontal="centerContinuous"/>
    </xf>
    <xf numFmtId="40" fontId="7" fillId="0" borderId="9" xfId="4" applyNumberFormat="1" applyFont="1" applyFill="1" applyBorder="1" applyAlignment="1">
      <alignment horizontal="centerContinuous"/>
    </xf>
    <xf numFmtId="43" fontId="7" fillId="0" borderId="9" xfId="4" applyNumberFormat="1" applyFont="1" applyFill="1" applyBorder="1" applyAlignment="1">
      <alignment horizontal="centerContinuous"/>
    </xf>
    <xf numFmtId="43" fontId="1" fillId="0" borderId="0" xfId="4" applyFont="1" applyAlignment="1">
      <alignment horizontal="center"/>
    </xf>
    <xf numFmtId="43" fontId="7" fillId="0" borderId="0" xfId="4" applyFont="1" applyFill="1" applyAlignment="1">
      <alignment horizontal="center"/>
    </xf>
    <xf numFmtId="43" fontId="1" fillId="0" borderId="0" xfId="4" applyFont="1" applyFill="1" applyAlignment="1">
      <alignment horizontal="center"/>
    </xf>
    <xf numFmtId="43" fontId="9" fillId="0" borderId="0" xfId="4" applyFont="1" applyAlignment="1">
      <alignment horizontal="center"/>
    </xf>
    <xf numFmtId="43" fontId="7" fillId="0" borderId="9" xfId="4" applyFont="1" applyFill="1" applyBorder="1" applyAlignment="1">
      <alignment horizontal="center"/>
    </xf>
    <xf numFmtId="43" fontId="7" fillId="0" borderId="0" xfId="4" applyFont="1" applyFill="1" applyBorder="1" applyAlignment="1">
      <alignment horizontal="center"/>
    </xf>
    <xf numFmtId="43" fontId="9" fillId="0" borderId="0" xfId="4" applyFont="1" applyFill="1" applyAlignment="1">
      <alignment horizontal="center"/>
    </xf>
    <xf numFmtId="37" fontId="7" fillId="0" borderId="0" xfId="4" applyNumberFormat="1" applyFont="1" applyAlignment="1">
      <alignment horizontal="center"/>
    </xf>
    <xf numFmtId="37" fontId="7" fillId="0" borderId="0" xfId="4" applyNumberFormat="1" applyFont="1" applyFill="1" applyAlignment="1">
      <alignment horizontal="center"/>
    </xf>
    <xf numFmtId="165" fontId="1" fillId="0" borderId="0" xfId="4" applyNumberFormat="1" applyFont="1" applyAlignment="1">
      <alignment horizontal="center"/>
    </xf>
    <xf numFmtId="37" fontId="1" fillId="0" borderId="0" xfId="4" applyNumberFormat="1" applyFont="1" applyAlignment="1">
      <alignment horizontal="center"/>
    </xf>
    <xf numFmtId="40" fontId="1" fillId="0" borderId="0" xfId="4" applyNumberFormat="1" applyFont="1" applyAlignment="1">
      <alignment horizontal="center"/>
    </xf>
    <xf numFmtId="43" fontId="1" fillId="0" borderId="0" xfId="4" applyNumberFormat="1" applyFont="1" applyAlignment="1">
      <alignment horizontal="center"/>
    </xf>
    <xf numFmtId="165" fontId="1" fillId="0" borderId="0" xfId="4" applyNumberFormat="1" applyFont="1" applyFill="1" applyAlignment="1">
      <alignment horizontal="center"/>
    </xf>
    <xf numFmtId="37" fontId="1" fillId="0" borderId="0" xfId="4" applyNumberFormat="1" applyFont="1" applyFill="1" applyAlignment="1">
      <alignment horizontal="center"/>
    </xf>
    <xf numFmtId="40" fontId="1" fillId="0" borderId="0" xfId="4" applyNumberFormat="1" applyFont="1" applyFill="1" applyAlignment="1">
      <alignment horizontal="center"/>
    </xf>
    <xf numFmtId="43" fontId="1" fillId="0" borderId="0" xfId="4" applyNumberFormat="1" applyFont="1" applyFill="1" applyAlignment="1">
      <alignment horizontal="center"/>
    </xf>
    <xf numFmtId="43" fontId="10" fillId="0" borderId="0" xfId="4" applyFont="1"/>
    <xf numFmtId="165" fontId="7" fillId="0" borderId="0" xfId="4" applyNumberFormat="1" applyFont="1" applyAlignment="1">
      <alignment horizontal="right"/>
    </xf>
    <xf numFmtId="43" fontId="7" fillId="0" borderId="0" xfId="4" applyFont="1" applyAlignment="1">
      <alignment horizontal="right"/>
    </xf>
    <xf numFmtId="43" fontId="7" fillId="0" borderId="0" xfId="4" applyFont="1" applyAlignment="1">
      <alignment horizontal="center"/>
    </xf>
    <xf numFmtId="165" fontId="7" fillId="0" borderId="0" xfId="4" applyNumberFormat="1" applyFont="1" applyAlignment="1">
      <alignment horizontal="center"/>
    </xf>
    <xf numFmtId="40" fontId="7" fillId="0" borderId="0" xfId="4" applyNumberFormat="1" applyFont="1" applyAlignment="1">
      <alignment horizontal="center"/>
    </xf>
    <xf numFmtId="43" fontId="7" fillId="0" borderId="0" xfId="4" applyNumberFormat="1" applyFont="1" applyAlignment="1">
      <alignment horizontal="center"/>
    </xf>
    <xf numFmtId="165" fontId="7" fillId="0" borderId="0" xfId="4" applyNumberFormat="1" applyFont="1" applyFill="1" applyAlignment="1">
      <alignment horizontal="right"/>
    </xf>
    <xf numFmtId="165" fontId="7" fillId="0" borderId="0" xfId="4" applyNumberFormat="1" applyFont="1" applyFill="1" applyAlignment="1">
      <alignment horizontal="center"/>
    </xf>
    <xf numFmtId="40" fontId="7" fillId="0" borderId="0" xfId="4" applyNumberFormat="1" applyFont="1" applyFill="1" applyAlignment="1">
      <alignment horizontal="center"/>
    </xf>
    <xf numFmtId="43" fontId="7" fillId="0" borderId="0" xfId="4" applyNumberFormat="1" applyFont="1" applyFill="1" applyAlignment="1">
      <alignment horizontal="center"/>
    </xf>
    <xf numFmtId="43" fontId="1" fillId="0" borderId="0" xfId="4" applyFont="1" applyAlignment="1">
      <alignment horizontal="left"/>
    </xf>
    <xf numFmtId="165" fontId="1" fillId="0" borderId="0" xfId="4" applyNumberFormat="1" applyFont="1" applyAlignment="1">
      <alignment horizontal="right"/>
    </xf>
    <xf numFmtId="43" fontId="1" fillId="0" borderId="0" xfId="4" applyFont="1" applyBorder="1" applyAlignment="1">
      <alignment horizontal="right"/>
    </xf>
    <xf numFmtId="165" fontId="1" fillId="0" borderId="0" xfId="4" applyNumberFormat="1" applyFont="1" applyBorder="1" applyAlignment="1">
      <alignment horizontal="center"/>
    </xf>
    <xf numFmtId="165" fontId="1" fillId="0" borderId="0" xfId="4" applyNumberFormat="1" applyFont="1" applyBorder="1" applyAlignment="1">
      <alignment horizontal="right"/>
    </xf>
    <xf numFmtId="37" fontId="1" fillId="0" borderId="0" xfId="4" applyNumberFormat="1" applyFont="1" applyBorder="1" applyAlignment="1">
      <alignment horizontal="right"/>
    </xf>
    <xf numFmtId="43" fontId="1" fillId="0" borderId="0" xfId="4" applyNumberFormat="1" applyFont="1" applyAlignment="1">
      <alignment horizontal="right"/>
    </xf>
    <xf numFmtId="165" fontId="1" fillId="0" borderId="0" xfId="4" applyNumberFormat="1" applyFont="1" applyFill="1" applyBorder="1" applyAlignment="1">
      <alignment horizontal="center"/>
    </xf>
    <xf numFmtId="165" fontId="1" fillId="0" borderId="0" xfId="4" applyNumberFormat="1" applyFont="1" applyFill="1" applyBorder="1" applyAlignment="1">
      <alignment horizontal="right"/>
    </xf>
    <xf numFmtId="37" fontId="1" fillId="0" borderId="0" xfId="4" applyNumberFormat="1" applyFont="1" applyFill="1" applyBorder="1" applyAlignment="1">
      <alignment horizontal="right"/>
    </xf>
    <xf numFmtId="43" fontId="1" fillId="0" borderId="0" xfId="4" applyNumberFormat="1" applyFont="1" applyFill="1" applyAlignment="1">
      <alignment horizontal="right"/>
    </xf>
    <xf numFmtId="167" fontId="1" fillId="0" borderId="0" xfId="4" applyNumberFormat="1" applyFont="1" applyFill="1" applyBorder="1" applyAlignment="1">
      <alignment horizontal="center"/>
    </xf>
    <xf numFmtId="0" fontId="1" fillId="0" borderId="0" xfId="4" applyNumberFormat="1" applyFont="1" applyFill="1" applyBorder="1" applyAlignment="1">
      <alignment horizontal="center"/>
    </xf>
    <xf numFmtId="168" fontId="1" fillId="0" borderId="0" xfId="4" applyNumberFormat="1" applyFont="1" applyFill="1" applyBorder="1" applyAlignment="1">
      <alignment horizontal="center"/>
    </xf>
    <xf numFmtId="43" fontId="1" fillId="0" borderId="0" xfId="4" applyNumberFormat="1" applyFont="1" applyFill="1" applyBorder="1" applyAlignment="1"/>
    <xf numFmtId="37" fontId="1" fillId="0" borderId="0" xfId="4" applyNumberFormat="1" applyFont="1" applyFill="1" applyBorder="1" applyAlignment="1">
      <alignment horizontal="center"/>
    </xf>
    <xf numFmtId="43" fontId="1" fillId="0" borderId="0" xfId="4" applyFont="1" applyFill="1" applyBorder="1" applyAlignment="1">
      <alignment horizontal="center"/>
    </xf>
    <xf numFmtId="40" fontId="1" fillId="0" borderId="0" xfId="4" applyNumberFormat="1" applyFont="1" applyFill="1" applyBorder="1" applyAlignment="1">
      <alignment horizontal="center"/>
    </xf>
    <xf numFmtId="43" fontId="1" fillId="0" borderId="0" xfId="4" applyNumberFormat="1" applyFont="1" applyFill="1" applyBorder="1" applyAlignment="1">
      <alignment horizontal="right"/>
    </xf>
    <xf numFmtId="0" fontId="1" fillId="0" borderId="0" xfId="4" applyNumberFormat="1" applyFont="1" applyBorder="1" applyAlignment="1">
      <alignment horizontal="center"/>
    </xf>
    <xf numFmtId="43" fontId="1" fillId="0" borderId="0" xfId="4" applyFont="1" applyBorder="1" applyAlignment="1">
      <alignment horizontal="center"/>
    </xf>
    <xf numFmtId="40" fontId="1" fillId="0" borderId="0" xfId="4" applyNumberFormat="1" applyFont="1" applyBorder="1" applyAlignment="1">
      <alignment horizontal="center"/>
    </xf>
    <xf numFmtId="43" fontId="1" fillId="0" borderId="2" xfId="4" applyFont="1" applyBorder="1" applyAlignment="1">
      <alignment horizontal="right"/>
    </xf>
    <xf numFmtId="37" fontId="1" fillId="0" borderId="2" xfId="4" applyNumberFormat="1" applyFont="1" applyBorder="1" applyAlignment="1">
      <alignment horizontal="right"/>
    </xf>
    <xf numFmtId="37" fontId="1" fillId="0" borderId="2" xfId="4" applyNumberFormat="1" applyFont="1" applyFill="1" applyBorder="1" applyAlignment="1">
      <alignment horizontal="right"/>
    </xf>
    <xf numFmtId="43" fontId="1" fillId="0" borderId="9" xfId="4" applyFont="1" applyBorder="1" applyAlignment="1">
      <alignment horizontal="right"/>
    </xf>
    <xf numFmtId="37" fontId="1" fillId="0" borderId="9" xfId="4" applyNumberFormat="1" applyFont="1" applyBorder="1" applyAlignment="1">
      <alignment horizontal="right"/>
    </xf>
    <xf numFmtId="37" fontId="1" fillId="0" borderId="9" xfId="4" applyNumberFormat="1" applyFont="1" applyFill="1" applyBorder="1" applyAlignment="1">
      <alignment horizontal="right"/>
    </xf>
    <xf numFmtId="43" fontId="1" fillId="0" borderId="14" xfId="4" applyFont="1" applyBorder="1" applyAlignment="1">
      <alignment horizontal="right"/>
    </xf>
    <xf numFmtId="37" fontId="1" fillId="0" borderId="14" xfId="4" applyNumberFormat="1" applyFont="1" applyBorder="1" applyAlignment="1">
      <alignment horizontal="right"/>
    </xf>
    <xf numFmtId="37" fontId="1" fillId="0" borderId="14" xfId="4" applyNumberFormat="1" applyFont="1" applyFill="1" applyBorder="1" applyAlignment="1">
      <alignment horizontal="right"/>
    </xf>
    <xf numFmtId="43" fontId="7" fillId="0" borderId="0" xfId="4" applyFont="1" applyBorder="1" applyAlignment="1">
      <alignment horizontal="right"/>
    </xf>
    <xf numFmtId="165" fontId="7" fillId="0" borderId="0" xfId="4" applyNumberFormat="1" applyFont="1" applyBorder="1" applyAlignment="1">
      <alignment horizontal="center"/>
    </xf>
    <xf numFmtId="165" fontId="7" fillId="0" borderId="0" xfId="4" applyNumberFormat="1" applyFont="1" applyBorder="1" applyAlignment="1">
      <alignment horizontal="right"/>
    </xf>
    <xf numFmtId="37" fontId="7" fillId="0" borderId="0" xfId="4" applyNumberFormat="1" applyFont="1" applyBorder="1" applyAlignment="1">
      <alignment horizontal="right"/>
    </xf>
    <xf numFmtId="165" fontId="7" fillId="0" borderId="0" xfId="4" applyNumberFormat="1" applyFont="1" applyFill="1" applyBorder="1" applyAlignment="1">
      <alignment horizontal="center"/>
    </xf>
    <xf numFmtId="165" fontId="7" fillId="0" borderId="0" xfId="4" applyNumberFormat="1" applyFont="1" applyFill="1" applyBorder="1" applyAlignment="1">
      <alignment horizontal="right"/>
    </xf>
    <xf numFmtId="37" fontId="7" fillId="0" borderId="0" xfId="4" applyNumberFormat="1" applyFont="1" applyFill="1" applyBorder="1" applyAlignment="1">
      <alignment horizontal="right"/>
    </xf>
    <xf numFmtId="167" fontId="1" fillId="0" borderId="0" xfId="4" applyNumberFormat="1" applyFont="1" applyBorder="1" applyAlignment="1">
      <alignment horizontal="center"/>
    </xf>
    <xf numFmtId="37" fontId="1" fillId="0" borderId="0" xfId="4" applyNumberFormat="1" applyFont="1" applyBorder="1" applyAlignment="1">
      <alignment horizontal="center"/>
    </xf>
    <xf numFmtId="43" fontId="1" fillId="0" borderId="0" xfId="4" applyNumberFormat="1" applyFont="1" applyBorder="1" applyAlignment="1">
      <alignment horizontal="right"/>
    </xf>
    <xf numFmtId="43" fontId="1" fillId="0" borderId="14" xfId="4" applyFont="1" applyFill="1" applyBorder="1" applyAlignment="1">
      <alignment horizontal="right"/>
    </xf>
    <xf numFmtId="43" fontId="1" fillId="0" borderId="0" xfId="4" applyFont="1" applyFill="1" applyBorder="1" applyAlignment="1">
      <alignment horizontal="right"/>
    </xf>
    <xf numFmtId="37" fontId="1" fillId="0" borderId="0" xfId="4" applyNumberFormat="1" applyFont="1" applyAlignment="1">
      <alignment horizontal="right"/>
    </xf>
    <xf numFmtId="37" fontId="1" fillId="0" borderId="0" xfId="4" applyNumberFormat="1" applyFont="1" applyFill="1" applyAlignment="1">
      <alignment horizontal="right"/>
    </xf>
    <xf numFmtId="43" fontId="10" fillId="0" borderId="0" xfId="4" applyFont="1" applyBorder="1"/>
    <xf numFmtId="165" fontId="1" fillId="0" borderId="0" xfId="4" applyNumberFormat="1" applyFont="1" applyFill="1" applyAlignment="1">
      <alignment horizontal="right"/>
    </xf>
    <xf numFmtId="165" fontId="1" fillId="0" borderId="2" xfId="4" applyNumberFormat="1" applyFont="1" applyFill="1" applyBorder="1" applyAlignment="1">
      <alignment horizontal="right"/>
    </xf>
    <xf numFmtId="43" fontId="1" fillId="0" borderId="9" xfId="4" applyFont="1" applyFill="1" applyBorder="1"/>
    <xf numFmtId="165" fontId="1" fillId="0" borderId="9" xfId="4" applyNumberFormat="1" applyFont="1" applyFill="1" applyBorder="1" applyAlignment="1">
      <alignment horizontal="right"/>
    </xf>
    <xf numFmtId="43" fontId="1" fillId="0" borderId="0" xfId="4" applyFont="1" applyBorder="1"/>
    <xf numFmtId="43" fontId="7" fillId="0" borderId="0" xfId="4" applyFont="1"/>
    <xf numFmtId="43" fontId="7" fillId="0" borderId="0" xfId="4" applyNumberFormat="1" applyFont="1" applyAlignment="1">
      <alignment horizontal="right"/>
    </xf>
    <xf numFmtId="43" fontId="7" fillId="0" borderId="0" xfId="4" applyNumberFormat="1" applyFont="1" applyFill="1" applyAlignment="1">
      <alignment horizontal="right"/>
    </xf>
    <xf numFmtId="43" fontId="9" fillId="0" borderId="0" xfId="4" applyFont="1"/>
    <xf numFmtId="0" fontId="9" fillId="0" borderId="0" xfId="0" applyFont="1" applyFill="1" applyBorder="1"/>
    <xf numFmtId="0" fontId="1" fillId="0" borderId="0" xfId="0" applyFont="1" applyFill="1" applyAlignment="1">
      <alignment horizontal="left" indent="2"/>
    </xf>
    <xf numFmtId="0" fontId="9" fillId="0" borderId="0" xfId="0" applyFont="1" applyFill="1"/>
    <xf numFmtId="43" fontId="1" fillId="0" borderId="2" xfId="4" applyFont="1" applyFill="1" applyBorder="1" applyAlignment="1">
      <alignment horizontal="right"/>
    </xf>
    <xf numFmtId="43" fontId="1" fillId="0" borderId="9" xfId="4" applyFont="1" applyFill="1" applyBorder="1" applyAlignment="1">
      <alignment horizontal="right"/>
    </xf>
    <xf numFmtId="165" fontId="1" fillId="0" borderId="14" xfId="4" applyNumberFormat="1" applyFont="1" applyFill="1" applyBorder="1" applyAlignment="1">
      <alignment horizontal="right"/>
    </xf>
    <xf numFmtId="43" fontId="7" fillId="0" borderId="2" xfId="4" applyFont="1" applyBorder="1" applyAlignment="1">
      <alignment horizontal="right"/>
    </xf>
    <xf numFmtId="37" fontId="7" fillId="0" borderId="2" xfId="4" applyNumberFormat="1" applyFont="1" applyBorder="1" applyAlignment="1">
      <alignment horizontal="right"/>
    </xf>
    <xf numFmtId="37" fontId="7" fillId="0" borderId="2" xfId="4" applyNumberFormat="1" applyFont="1" applyFill="1" applyBorder="1" applyAlignment="1">
      <alignment horizontal="right"/>
    </xf>
    <xf numFmtId="165" fontId="7" fillId="0" borderId="2" xfId="4" applyNumberFormat="1" applyFont="1" applyFill="1" applyBorder="1" applyAlignment="1">
      <alignment horizontal="right"/>
    </xf>
    <xf numFmtId="169" fontId="1" fillId="0" borderId="0" xfId="4" applyNumberFormat="1" applyFont="1" applyBorder="1" applyAlignment="1">
      <alignment horizontal="right"/>
    </xf>
    <xf numFmtId="43" fontId="7" fillId="0" borderId="14" xfId="4" applyFont="1" applyBorder="1" applyAlignment="1">
      <alignment horizontal="right"/>
    </xf>
    <xf numFmtId="37" fontId="7" fillId="0" borderId="14" xfId="4" applyNumberFormat="1" applyFont="1" applyBorder="1" applyAlignment="1">
      <alignment horizontal="right"/>
    </xf>
    <xf numFmtId="37" fontId="7" fillId="0" borderId="14" xfId="4" applyNumberFormat="1" applyFont="1" applyFill="1" applyBorder="1" applyAlignment="1">
      <alignment horizontal="right"/>
    </xf>
    <xf numFmtId="165" fontId="7" fillId="0" borderId="14" xfId="4" applyNumberFormat="1" applyFont="1" applyFill="1" applyBorder="1" applyAlignment="1">
      <alignment horizontal="right"/>
    </xf>
    <xf numFmtId="43" fontId="7" fillId="0" borderId="16" xfId="4" applyFont="1" applyBorder="1" applyAlignment="1">
      <alignment horizontal="right"/>
    </xf>
    <xf numFmtId="37" fontId="7" fillId="0" borderId="16" xfId="4" applyNumberFormat="1" applyFont="1" applyBorder="1" applyAlignment="1">
      <alignment horizontal="right"/>
    </xf>
    <xf numFmtId="37" fontId="7" fillId="0" borderId="16" xfId="4" applyNumberFormat="1" applyFont="1" applyFill="1" applyBorder="1" applyAlignment="1">
      <alignment horizontal="right"/>
    </xf>
    <xf numFmtId="165" fontId="7" fillId="0" borderId="16" xfId="4" applyNumberFormat="1" applyFont="1" applyFill="1" applyBorder="1" applyAlignment="1">
      <alignment horizontal="right"/>
    </xf>
    <xf numFmtId="0" fontId="1" fillId="0" borderId="2" xfId="0" applyFont="1" applyFill="1" applyBorder="1"/>
    <xf numFmtId="43" fontId="1" fillId="4" borderId="0" xfId="4" applyFont="1" applyFill="1" applyBorder="1" applyAlignment="1">
      <alignment horizontal="right"/>
    </xf>
    <xf numFmtId="165" fontId="1" fillId="4" borderId="0" xfId="4" applyNumberFormat="1" applyFont="1" applyFill="1" applyBorder="1" applyAlignment="1">
      <alignment horizontal="center"/>
    </xf>
    <xf numFmtId="165" fontId="1" fillId="4" borderId="0" xfId="4" applyNumberFormat="1" applyFont="1" applyFill="1" applyBorder="1" applyAlignment="1">
      <alignment horizontal="right"/>
    </xf>
    <xf numFmtId="0" fontId="1" fillId="4" borderId="0" xfId="0" applyNumberFormat="1" applyFont="1" applyFill="1" applyAlignment="1">
      <alignment horizontal="center"/>
    </xf>
    <xf numFmtId="37" fontId="1" fillId="4" borderId="0" xfId="4" applyNumberFormat="1" applyFont="1" applyFill="1" applyAlignment="1">
      <alignment horizontal="center"/>
    </xf>
    <xf numFmtId="43" fontId="0" fillId="4" borderId="0" xfId="6" applyNumberFormat="1" applyFont="1" applyFill="1" applyBorder="1" applyAlignment="1">
      <alignment horizontal="right"/>
    </xf>
    <xf numFmtId="0" fontId="7" fillId="0" borderId="0" xfId="1" applyFont="1"/>
    <xf numFmtId="43" fontId="7" fillId="0" borderId="0" xfId="1" applyNumberFormat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horizontal="center"/>
    </xf>
    <xf numFmtId="43" fontId="7" fillId="0" borderId="0" xfId="1" applyNumberFormat="1" applyFont="1" applyBorder="1"/>
    <xf numFmtId="43" fontId="7" fillId="0" borderId="17" xfId="1" applyNumberFormat="1" applyFont="1" applyBorder="1"/>
    <xf numFmtId="165" fontId="7" fillId="0" borderId="0" xfId="1" applyNumberFormat="1" applyFont="1" applyBorder="1"/>
    <xf numFmtId="43" fontId="1" fillId="0" borderId="9" xfId="1" applyNumberFormat="1" applyFont="1" applyBorder="1"/>
    <xf numFmtId="43" fontId="11" fillId="0" borderId="0" xfId="1" applyNumberFormat="1" applyFont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" fillId="0" borderId="0" xfId="1" applyAlignment="1">
      <alignment horizontal="center"/>
    </xf>
    <xf numFmtId="165" fontId="7" fillId="0" borderId="17" xfId="1" applyNumberFormat="1" applyFont="1" applyBorder="1"/>
    <xf numFmtId="165" fontId="1" fillId="0" borderId="0" xfId="1" applyNumberFormat="1" applyFont="1" applyBorder="1"/>
    <xf numFmtId="165" fontId="7" fillId="0" borderId="0" xfId="1" applyNumberFormat="1" applyFont="1"/>
    <xf numFmtId="43" fontId="1" fillId="0" borderId="0" xfId="1" applyNumberFormat="1" applyFont="1"/>
    <xf numFmtId="165" fontId="7" fillId="0" borderId="0" xfId="4" applyNumberFormat="1" applyFont="1" applyBorder="1"/>
    <xf numFmtId="0" fontId="7" fillId="0" borderId="0" xfId="1" applyFont="1" applyFill="1"/>
    <xf numFmtId="0" fontId="1" fillId="0" borderId="0" xfId="1" applyFont="1" applyFill="1"/>
    <xf numFmtId="0" fontId="1" fillId="0" borderId="0" xfId="1" applyFont="1" applyAlignment="1">
      <alignment horizontal="center"/>
    </xf>
    <xf numFmtId="0" fontId="7" fillId="0" borderId="0" xfId="8" applyFont="1" applyFill="1" applyAlignment="1">
      <alignment horizontal="center"/>
    </xf>
    <xf numFmtId="37" fontId="7" fillId="0" borderId="0" xfId="8" applyNumberFormat="1" applyFont="1" applyFill="1" applyAlignment="1">
      <alignment horizontal="center"/>
    </xf>
    <xf numFmtId="37" fontId="7" fillId="0" borderId="0" xfId="8" applyNumberFormat="1" applyFont="1" applyFill="1" applyAlignment="1">
      <alignment horizontal="centerContinuous"/>
    </xf>
    <xf numFmtId="0" fontId="1" fillId="0" borderId="0" xfId="8" applyNumberFormat="1" applyFont="1" applyFill="1" applyAlignment="1">
      <alignment horizontal="centerContinuous"/>
    </xf>
    <xf numFmtId="43" fontId="1" fillId="0" borderId="0" xfId="8" applyNumberFormat="1" applyFont="1" applyFill="1" applyAlignment="1">
      <alignment horizontal="centerContinuous"/>
    </xf>
    <xf numFmtId="37" fontId="7" fillId="0" borderId="15" xfId="8" applyNumberFormat="1" applyFont="1" applyFill="1" applyBorder="1" applyAlignment="1">
      <alignment horizontal="center"/>
    </xf>
    <xf numFmtId="0" fontId="7" fillId="0" borderId="15" xfId="8" applyFont="1" applyFill="1" applyBorder="1" applyAlignment="1">
      <alignment horizontal="center"/>
    </xf>
    <xf numFmtId="43" fontId="7" fillId="0" borderId="15" xfId="8" applyNumberFormat="1" applyFont="1" applyFill="1" applyBorder="1" applyAlignment="1">
      <alignment horizontal="center"/>
    </xf>
    <xf numFmtId="0" fontId="7" fillId="0" borderId="9" xfId="8" applyFont="1" applyFill="1" applyBorder="1" applyAlignment="1">
      <alignment horizontal="center"/>
    </xf>
    <xf numFmtId="37" fontId="7" fillId="0" borderId="9" xfId="8" applyNumberFormat="1" applyFont="1" applyFill="1" applyBorder="1" applyAlignment="1">
      <alignment horizontal="center"/>
    </xf>
    <xf numFmtId="43" fontId="7" fillId="0" borderId="9" xfId="8" applyNumberFormat="1" applyFont="1" applyFill="1" applyBorder="1" applyAlignment="1">
      <alignment horizontal="center"/>
    </xf>
    <xf numFmtId="37" fontId="7" fillId="0" borderId="0" xfId="1" applyNumberFormat="1" applyFont="1" applyAlignment="1">
      <alignment horizontal="center"/>
    </xf>
    <xf numFmtId="37" fontId="7" fillId="0" borderId="0" xfId="1" applyNumberFormat="1" applyFont="1" applyFill="1" applyAlignment="1">
      <alignment horizontal="center"/>
    </xf>
    <xf numFmtId="37" fontId="1" fillId="0" borderId="0" xfId="1" applyNumberFormat="1" applyFont="1"/>
    <xf numFmtId="0" fontId="1" fillId="0" borderId="0" xfId="1" applyFont="1" applyAlignment="1">
      <alignment horizontal="left" indent="2"/>
    </xf>
    <xf numFmtId="37" fontId="7" fillId="0" borderId="0" xfId="1" applyNumberFormat="1" applyFont="1"/>
    <xf numFmtId="37" fontId="7" fillId="0" borderId="0" xfId="4" applyNumberFormat="1" applyFont="1" applyBorder="1" applyAlignment="1">
      <alignment horizontal="center"/>
    </xf>
    <xf numFmtId="43" fontId="7" fillId="0" borderId="0" xfId="4" applyFont="1" applyBorder="1" applyAlignment="1">
      <alignment horizontal="center"/>
    </xf>
    <xf numFmtId="40" fontId="7" fillId="0" borderId="0" xfId="4" applyNumberFormat="1" applyFont="1" applyBorder="1" applyAlignment="1">
      <alignment horizontal="center"/>
    </xf>
    <xf numFmtId="43" fontId="7" fillId="0" borderId="0" xfId="6" applyNumberFormat="1" applyFont="1" applyBorder="1" applyAlignment="1">
      <alignment horizontal="right"/>
    </xf>
    <xf numFmtId="37" fontId="7" fillId="0" borderId="0" xfId="4" applyNumberFormat="1" applyFont="1" applyFill="1" applyBorder="1" applyAlignment="1">
      <alignment horizontal="center"/>
    </xf>
    <xf numFmtId="40" fontId="7" fillId="0" borderId="0" xfId="4" applyNumberFormat="1" applyFont="1" applyFill="1" applyBorder="1" applyAlignment="1">
      <alignment horizontal="center"/>
    </xf>
    <xf numFmtId="43" fontId="7" fillId="0" borderId="0" xfId="6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Border="1"/>
    <xf numFmtId="0" fontId="1" fillId="0" borderId="0" xfId="1" applyFont="1" applyBorder="1"/>
    <xf numFmtId="43" fontId="7" fillId="0" borderId="0" xfId="4" applyFont="1" applyBorder="1"/>
    <xf numFmtId="165" fontId="7" fillId="0" borderId="0" xfId="4" applyNumberFormat="1" applyFont="1" applyFill="1" applyBorder="1"/>
    <xf numFmtId="43" fontId="7" fillId="0" borderId="0" xfId="4" applyFont="1" applyFill="1" applyBorder="1" applyAlignment="1">
      <alignment horizontal="right"/>
    </xf>
    <xf numFmtId="43" fontId="7" fillId="0" borderId="9" xfId="4" applyFont="1" applyBorder="1" applyAlignment="1">
      <alignment horizontal="right"/>
    </xf>
    <xf numFmtId="37" fontId="7" fillId="0" borderId="9" xfId="4" applyNumberFormat="1" applyFont="1" applyBorder="1" applyAlignment="1">
      <alignment horizontal="right"/>
    </xf>
    <xf numFmtId="37" fontId="7" fillId="0" borderId="9" xfId="4" applyNumberFormat="1" applyFont="1" applyFill="1" applyBorder="1" applyAlignment="1">
      <alignment horizontal="right"/>
    </xf>
    <xf numFmtId="165" fontId="7" fillId="0" borderId="9" xfId="4" applyNumberFormat="1" applyFont="1" applyFill="1" applyBorder="1" applyAlignment="1">
      <alignment horizontal="right"/>
    </xf>
    <xf numFmtId="0" fontId="14" fillId="0" borderId="0" xfId="1" applyFont="1" applyAlignment="1">
      <alignment horizontal="center"/>
    </xf>
    <xf numFmtId="43" fontId="13" fillId="0" borderId="0" xfId="4" applyNumberFormat="1" applyFont="1"/>
    <xf numFmtId="0" fontId="13" fillId="0" borderId="0" xfId="0" applyFont="1"/>
    <xf numFmtId="43" fontId="0" fillId="0" borderId="0" xfId="0" applyNumberFormat="1"/>
    <xf numFmtId="10" fontId="0" fillId="0" borderId="0" xfId="0" applyNumberFormat="1"/>
    <xf numFmtId="165" fontId="1" fillId="0" borderId="0" xfId="4" applyNumberFormat="1" applyFont="1"/>
    <xf numFmtId="164" fontId="1" fillId="0" borderId="21" xfId="0" applyNumberFormat="1" applyFont="1" applyFill="1" applyBorder="1"/>
    <xf numFmtId="49" fontId="1" fillId="0" borderId="18" xfId="3" applyNumberFormat="1" applyFont="1" applyFill="1" applyBorder="1" applyAlignment="1">
      <alignment horizontal="left"/>
    </xf>
    <xf numFmtId="165" fontId="1" fillId="5" borderId="4" xfId="4" applyNumberFormat="1" applyFont="1" applyFill="1" applyBorder="1"/>
    <xf numFmtId="165" fontId="1" fillId="5" borderId="12" xfId="4" applyNumberFormat="1" applyFont="1" applyFill="1" applyBorder="1"/>
    <xf numFmtId="165" fontId="1" fillId="5" borderId="11" xfId="4" applyNumberFormat="1" applyFont="1" applyFill="1" applyBorder="1"/>
    <xf numFmtId="0" fontId="0" fillId="0" borderId="0" xfId="0" applyFill="1"/>
    <xf numFmtId="0" fontId="10" fillId="0" borderId="0" xfId="0" applyFont="1" applyFill="1" applyAlignment="1">
      <alignment horizontal="center"/>
    </xf>
    <xf numFmtId="43" fontId="10" fillId="0" borderId="0" xfId="4" applyFont="1" applyFill="1" applyAlignment="1">
      <alignment horizontal="center"/>
    </xf>
    <xf numFmtId="0" fontId="0" fillId="0" borderId="0" xfId="0" applyFill="1" applyBorder="1"/>
    <xf numFmtId="43" fontId="0" fillId="0" borderId="0" xfId="4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Border="1"/>
    <xf numFmtId="0" fontId="1" fillId="0" borderId="6" xfId="1" applyBorder="1"/>
    <xf numFmtId="0" fontId="0" fillId="0" borderId="8" xfId="0" applyBorder="1"/>
    <xf numFmtId="0" fontId="0" fillId="0" borderId="7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0" fillId="0" borderId="0" xfId="0" applyNumberFormat="1" applyFill="1" applyBorder="1"/>
    <xf numFmtId="165" fontId="9" fillId="0" borderId="0" xfId="9" applyNumberFormat="1" applyFont="1" applyAlignment="1">
      <alignment horizontal="center"/>
    </xf>
    <xf numFmtId="165" fontId="0" fillId="0" borderId="0" xfId="9" applyNumberFormat="1" applyFont="1"/>
    <xf numFmtId="14" fontId="1" fillId="0" borderId="0" xfId="1" applyNumberFormat="1" applyFont="1" applyAlignment="1">
      <alignment horizontal="center"/>
    </xf>
    <xf numFmtId="10" fontId="16" fillId="0" borderId="0" xfId="2" applyNumberFormat="1" applyFont="1"/>
    <xf numFmtId="10" fontId="17" fillId="0" borderId="0" xfId="2" applyNumberFormat="1" applyFont="1"/>
    <xf numFmtId="0" fontId="1" fillId="0" borderId="9" xfId="1" applyFont="1" applyBorder="1"/>
    <xf numFmtId="165" fontId="16" fillId="0" borderId="0" xfId="4" applyNumberFormat="1" applyFont="1"/>
    <xf numFmtId="10" fontId="1" fillId="0" borderId="0" xfId="1" applyNumberFormat="1" applyFont="1"/>
    <xf numFmtId="10" fontId="16" fillId="0" borderId="0" xfId="2" applyNumberFormat="1" applyFont="1" applyBorder="1"/>
    <xf numFmtId="165" fontId="16" fillId="0" borderId="9" xfId="4" applyNumberFormat="1" applyFont="1" applyBorder="1"/>
    <xf numFmtId="165" fontId="1" fillId="0" borderId="0" xfId="1" applyNumberFormat="1" applyFont="1"/>
    <xf numFmtId="165" fontId="16" fillId="0" borderId="0" xfId="4" applyNumberFormat="1" applyFont="1" applyBorder="1"/>
    <xf numFmtId="43" fontId="16" fillId="0" borderId="0" xfId="7" applyNumberFormat="1" applyFont="1"/>
    <xf numFmtId="43" fontId="17" fillId="0" borderId="0" xfId="7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43" fontId="0" fillId="0" borderId="0" xfId="9" applyFont="1" applyBorder="1"/>
    <xf numFmtId="43" fontId="0" fillId="0" borderId="7" xfId="0" applyNumberFormat="1" applyBorder="1"/>
    <xf numFmtId="43" fontId="0" fillId="0" borderId="9" xfId="9" applyFont="1" applyBorder="1"/>
    <xf numFmtId="43" fontId="0" fillId="0" borderId="10" xfId="0" applyNumberFormat="1" applyBorder="1"/>
    <xf numFmtId="165" fontId="0" fillId="0" borderId="0" xfId="9" applyNumberFormat="1" applyFont="1" applyBorder="1"/>
    <xf numFmtId="165" fontId="0" fillId="0" borderId="7" xfId="0" applyNumberFormat="1" applyBorder="1"/>
    <xf numFmtId="43" fontId="0" fillId="0" borderId="0" xfId="0" applyNumberFormat="1" applyBorder="1"/>
    <xf numFmtId="165" fontId="0" fillId="0" borderId="9" xfId="9" applyNumberFormat="1" applyFont="1" applyBorder="1"/>
    <xf numFmtId="0" fontId="0" fillId="0" borderId="7" xfId="0" applyBorder="1"/>
    <xf numFmtId="0" fontId="0" fillId="0" borderId="10" xfId="0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18" fillId="0" borderId="0" xfId="17"/>
    <xf numFmtId="0" fontId="1" fillId="7" borderId="0" xfId="1" applyFill="1"/>
    <xf numFmtId="165" fontId="6" fillId="7" borderId="0" xfId="9" applyNumberFormat="1" applyFont="1" applyFill="1"/>
    <xf numFmtId="10" fontId="13" fillId="7" borderId="0" xfId="7" applyNumberFormat="1" applyFont="1" applyFill="1"/>
    <xf numFmtId="165" fontId="1" fillId="7" borderId="0" xfId="9" applyNumberFormat="1" applyFont="1" applyFill="1"/>
    <xf numFmtId="10" fontId="0" fillId="7" borderId="0" xfId="2" applyNumberFormat="1" applyFont="1" applyFill="1"/>
    <xf numFmtId="165" fontId="0" fillId="7" borderId="0" xfId="4" applyNumberFormat="1" applyFont="1" applyFill="1" applyBorder="1"/>
    <xf numFmtId="0" fontId="1" fillId="8" borderId="0" xfId="1" applyFill="1"/>
    <xf numFmtId="165" fontId="6" fillId="8" borderId="0" xfId="9" applyNumberFormat="1" applyFont="1" applyFill="1"/>
    <xf numFmtId="10" fontId="13" fillId="8" borderId="0" xfId="7" applyNumberFormat="1" applyFont="1" applyFill="1"/>
    <xf numFmtId="165" fontId="1" fillId="8" borderId="0" xfId="9" applyNumberFormat="1" applyFont="1" applyFill="1"/>
    <xf numFmtId="10" fontId="0" fillId="8" borderId="0" xfId="2" applyNumberFormat="1" applyFont="1" applyFill="1"/>
    <xf numFmtId="165" fontId="0" fillId="8" borderId="0" xfId="4" applyNumberFormat="1" applyFont="1" applyFill="1" applyBorder="1"/>
    <xf numFmtId="43" fontId="0" fillId="0" borderId="9" xfId="0" applyNumberFormat="1" applyBorder="1"/>
    <xf numFmtId="165" fontId="16" fillId="0" borderId="0" xfId="4" applyNumberFormat="1" applyFont="1" applyFill="1"/>
    <xf numFmtId="10" fontId="16" fillId="0" borderId="0" xfId="2" applyNumberFormat="1" applyFont="1" applyFill="1"/>
    <xf numFmtId="165" fontId="16" fillId="0" borderId="0" xfId="4" applyNumberFormat="1" applyFont="1" applyFill="1" applyBorder="1"/>
    <xf numFmtId="165" fontId="16" fillId="0" borderId="9" xfId="4" applyNumberFormat="1" applyFont="1" applyFill="1" applyBorder="1"/>
    <xf numFmtId="10" fontId="1" fillId="0" borderId="0" xfId="2" applyNumberFormat="1" applyFont="1" applyFill="1" applyBorder="1"/>
    <xf numFmtId="10" fontId="1" fillId="3" borderId="0" xfId="7" applyNumberFormat="1" applyFont="1" applyFill="1" applyBorder="1"/>
    <xf numFmtId="10" fontId="1" fillId="0" borderId="0" xfId="7" applyNumberFormat="1" applyFont="1" applyBorder="1"/>
    <xf numFmtId="10" fontId="1" fillId="0" borderId="0" xfId="7" applyNumberFormat="1" applyFont="1" applyFill="1" applyBorder="1"/>
    <xf numFmtId="10" fontId="1" fillId="0" borderId="7" xfId="7" applyNumberFormat="1" applyFont="1" applyFill="1" applyBorder="1"/>
    <xf numFmtId="49" fontId="1" fillId="0" borderId="0" xfId="1" applyNumberFormat="1" applyFont="1" applyAlignment="1">
      <alignment horizontal="center"/>
    </xf>
    <xf numFmtId="10" fontId="1" fillId="0" borderId="0" xfId="2" applyNumberFormat="1" applyFont="1"/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19" xfId="3" applyFont="1" applyFill="1" applyBorder="1"/>
    <xf numFmtId="0" fontId="1" fillId="0" borderId="20" xfId="3" applyFont="1" applyFill="1" applyBorder="1"/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1" fillId="0" borderId="18" xfId="3" applyFont="1" applyFill="1" applyBorder="1"/>
    <xf numFmtId="0" fontId="7" fillId="0" borderId="21" xfId="3" applyFont="1" applyFill="1" applyBorder="1" applyAlignment="1">
      <alignment horizontal="center" vertical="center"/>
    </xf>
    <xf numFmtId="49" fontId="1" fillId="0" borderId="4" xfId="1" applyNumberFormat="1" applyFont="1" applyBorder="1" applyAlignment="1">
      <alignment horizontal="center"/>
    </xf>
    <xf numFmtId="49" fontId="1" fillId="0" borderId="18" xfId="3" applyNumberFormat="1" applyFont="1" applyFill="1" applyBorder="1"/>
    <xf numFmtId="0" fontId="1" fillId="0" borderId="0" xfId="1" applyFont="1" applyBorder="1" applyAlignment="1">
      <alignment horizontal="left" indent="1"/>
    </xf>
    <xf numFmtId="49" fontId="1" fillId="0" borderId="12" xfId="1" applyNumberFormat="1" applyFont="1" applyBorder="1" applyAlignment="1">
      <alignment horizontal="center"/>
    </xf>
    <xf numFmtId="0" fontId="1" fillId="0" borderId="0" xfId="1" applyFont="1" applyAlignment="1">
      <alignment horizontal="left" indent="1"/>
    </xf>
    <xf numFmtId="0" fontId="1" fillId="0" borderId="0" xfId="1" applyFont="1" applyFill="1" applyAlignment="1">
      <alignment horizontal="left" indent="3"/>
    </xf>
    <xf numFmtId="49" fontId="1" fillId="0" borderId="12" xfId="1" applyNumberFormat="1" applyFont="1" applyFill="1" applyBorder="1" applyAlignment="1">
      <alignment horizontal="center"/>
    </xf>
    <xf numFmtId="10" fontId="1" fillId="0" borderId="6" xfId="7" applyNumberFormat="1" applyFont="1" applyFill="1" applyBorder="1"/>
    <xf numFmtId="165" fontId="1" fillId="0" borderId="6" xfId="1" applyNumberFormat="1" applyFont="1" applyFill="1" applyBorder="1"/>
    <xf numFmtId="165" fontId="1" fillId="0" borderId="0" xfId="1" applyNumberFormat="1" applyFont="1" applyFill="1" applyBorder="1"/>
    <xf numFmtId="165" fontId="1" fillId="0" borderId="12" xfId="1" applyNumberFormat="1" applyFont="1" applyFill="1" applyBorder="1"/>
    <xf numFmtId="0" fontId="1" fillId="2" borderId="0" xfId="1" applyFont="1" applyFill="1" applyAlignment="1">
      <alignment horizontal="left" indent="3"/>
    </xf>
    <xf numFmtId="0" fontId="1" fillId="2" borderId="0" xfId="1" applyFont="1" applyFill="1"/>
    <xf numFmtId="49" fontId="1" fillId="2" borderId="12" xfId="1" applyNumberFormat="1" applyFont="1" applyFill="1" applyBorder="1" applyAlignment="1">
      <alignment horizontal="center"/>
    </xf>
    <xf numFmtId="165" fontId="1" fillId="2" borderId="6" xfId="1" applyNumberFormat="1" applyFont="1" applyFill="1" applyBorder="1"/>
    <xf numFmtId="165" fontId="1" fillId="2" borderId="0" xfId="1" applyNumberFormat="1" applyFont="1" applyFill="1" applyBorder="1"/>
    <xf numFmtId="49" fontId="1" fillId="0" borderId="22" xfId="3" applyNumberFormat="1" applyFont="1" applyFill="1" applyBorder="1"/>
    <xf numFmtId="10" fontId="1" fillId="0" borderId="6" xfId="7" applyNumberFormat="1" applyFont="1" applyBorder="1"/>
    <xf numFmtId="165" fontId="1" fillId="0" borderId="6" xfId="1" applyNumberFormat="1" applyFont="1" applyBorder="1"/>
    <xf numFmtId="0" fontId="1" fillId="2" borderId="0" xfId="1" applyFont="1" applyFill="1" applyAlignment="1">
      <alignment horizontal="left" indent="2"/>
    </xf>
    <xf numFmtId="0" fontId="1" fillId="2" borderId="0" xfId="1" applyFont="1" applyFill="1" applyAlignment="1">
      <alignment horizontal="left" indent="1"/>
    </xf>
    <xf numFmtId="10" fontId="1" fillId="0" borderId="6" xfId="2" applyNumberFormat="1" applyFont="1" applyBorder="1"/>
    <xf numFmtId="0" fontId="5" fillId="0" borderId="0" xfId="1" applyFont="1"/>
    <xf numFmtId="49" fontId="5" fillId="0" borderId="12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165" fontId="1" fillId="0" borderId="12" xfId="1" applyNumberFormat="1" applyFont="1" applyBorder="1"/>
    <xf numFmtId="49" fontId="5" fillId="0" borderId="6" xfId="1" applyNumberFormat="1" applyFont="1" applyBorder="1" applyAlignment="1">
      <alignment horizontal="center"/>
    </xf>
    <xf numFmtId="49" fontId="1" fillId="0" borderId="6" xfId="1" applyNumberFormat="1" applyFont="1" applyFill="1" applyBorder="1" applyAlignment="1">
      <alignment horizontal="center"/>
    </xf>
    <xf numFmtId="10" fontId="1" fillId="0" borderId="6" xfId="2" applyNumberFormat="1" applyFont="1" applyFill="1" applyBorder="1"/>
    <xf numFmtId="0" fontId="1" fillId="0" borderId="0" xfId="1" applyFont="1" applyFill="1" applyAlignment="1">
      <alignment horizontal="left" indent="1"/>
    </xf>
    <xf numFmtId="0" fontId="7" fillId="0" borderId="13" xfId="1" applyFont="1" applyFill="1" applyBorder="1"/>
    <xf numFmtId="0" fontId="7" fillId="0" borderId="14" xfId="1" applyFont="1" applyFill="1" applyBorder="1"/>
    <xf numFmtId="49" fontId="7" fillId="0" borderId="13" xfId="1" applyNumberFormat="1" applyFont="1" applyFill="1" applyBorder="1" applyAlignment="1">
      <alignment horizontal="center"/>
    </xf>
    <xf numFmtId="165" fontId="7" fillId="0" borderId="5" xfId="1" applyNumberFormat="1" applyFont="1" applyFill="1" applyBorder="1"/>
    <xf numFmtId="10" fontId="7" fillId="0" borderId="13" xfId="2" applyNumberFormat="1" applyFont="1" applyFill="1" applyBorder="1"/>
    <xf numFmtId="10" fontId="7" fillId="0" borderId="14" xfId="2" applyNumberFormat="1" applyFont="1" applyFill="1" applyBorder="1"/>
    <xf numFmtId="165" fontId="7" fillId="0" borderId="13" xfId="1" applyNumberFormat="1" applyFont="1" applyFill="1" applyBorder="1"/>
    <xf numFmtId="165" fontId="7" fillId="0" borderId="14" xfId="1" applyNumberFormat="1" applyFont="1" applyFill="1" applyBorder="1"/>
    <xf numFmtId="49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0" fontId="7" fillId="0" borderId="0" xfId="2" applyNumberFormat="1" applyFont="1" applyFill="1" applyBorder="1"/>
    <xf numFmtId="49" fontId="7" fillId="0" borderId="0" xfId="1" applyNumberFormat="1" applyFont="1" applyBorder="1" applyAlignment="1">
      <alignment horizontal="center"/>
    </xf>
    <xf numFmtId="10" fontId="7" fillId="0" borderId="0" xfId="2" applyNumberFormat="1" applyFont="1" applyBorder="1"/>
    <xf numFmtId="0" fontId="7" fillId="5" borderId="1" xfId="1" applyFont="1" applyFill="1" applyBorder="1"/>
    <xf numFmtId="0" fontId="7" fillId="5" borderId="2" xfId="1" applyFont="1" applyFill="1" applyBorder="1"/>
    <xf numFmtId="49" fontId="1" fillId="5" borderId="1" xfId="1" applyNumberFormat="1" applyFont="1" applyFill="1" applyBorder="1" applyAlignment="1">
      <alignment horizontal="center"/>
    </xf>
    <xf numFmtId="165" fontId="7" fillId="5" borderId="2" xfId="1" applyNumberFormat="1" applyFont="1" applyFill="1" applyBorder="1"/>
    <xf numFmtId="10" fontId="7" fillId="5" borderId="2" xfId="2" applyNumberFormat="1" applyFont="1" applyFill="1" applyBorder="1"/>
    <xf numFmtId="165" fontId="1" fillId="5" borderId="2" xfId="1" applyNumberFormat="1" applyFont="1" applyFill="1" applyBorder="1"/>
    <xf numFmtId="0" fontId="7" fillId="5" borderId="6" xfId="1" applyFont="1" applyFill="1" applyBorder="1"/>
    <xf numFmtId="0" fontId="7" fillId="5" borderId="0" xfId="1" applyFont="1" applyFill="1" applyBorder="1"/>
    <xf numFmtId="49" fontId="1" fillId="5" borderId="6" xfId="1" applyNumberFormat="1" applyFont="1" applyFill="1" applyBorder="1" applyAlignment="1">
      <alignment horizontal="center"/>
    </xf>
    <xf numFmtId="165" fontId="7" fillId="5" borderId="0" xfId="1" applyNumberFormat="1" applyFont="1" applyFill="1" applyBorder="1"/>
    <xf numFmtId="10" fontId="7" fillId="5" borderId="0" xfId="2" applyNumberFormat="1" applyFont="1" applyFill="1" applyBorder="1"/>
    <xf numFmtId="165" fontId="1" fillId="5" borderId="0" xfId="1" applyNumberFormat="1" applyFont="1" applyFill="1" applyBorder="1"/>
    <xf numFmtId="0" fontId="7" fillId="5" borderId="8" xfId="1" applyFont="1" applyFill="1" applyBorder="1"/>
    <xf numFmtId="0" fontId="7" fillId="5" borderId="9" xfId="1" applyFont="1" applyFill="1" applyBorder="1"/>
    <xf numFmtId="49" fontId="1" fillId="5" borderId="8" xfId="1" applyNumberFormat="1" applyFont="1" applyFill="1" applyBorder="1" applyAlignment="1">
      <alignment horizontal="center"/>
    </xf>
    <xf numFmtId="165" fontId="7" fillId="5" borderId="9" xfId="1" applyNumberFormat="1" applyFont="1" applyFill="1" applyBorder="1"/>
    <xf numFmtId="10" fontId="7" fillId="5" borderId="9" xfId="2" applyNumberFormat="1" applyFont="1" applyFill="1" applyBorder="1"/>
    <xf numFmtId="165" fontId="1" fillId="5" borderId="9" xfId="1" applyNumberFormat="1" applyFont="1" applyFill="1" applyBorder="1"/>
    <xf numFmtId="165" fontId="7" fillId="0" borderId="0" xfId="4" applyNumberFormat="1" applyFont="1"/>
    <xf numFmtId="37" fontId="0" fillId="0" borderId="0" xfId="0" applyNumberFormat="1"/>
    <xf numFmtId="10" fontId="7" fillId="0" borderId="5" xfId="2" applyNumberFormat="1" applyFont="1" applyFill="1" applyBorder="1" applyAlignment="1">
      <alignment horizontal="center" vertical="center"/>
    </xf>
    <xf numFmtId="0" fontId="0" fillId="0" borderId="0" xfId="0" applyNumberFormat="1" applyFill="1"/>
    <xf numFmtId="49" fontId="0" fillId="0" borderId="7" xfId="0" applyNumberFormat="1" applyFill="1" applyBorder="1" applyAlignment="1">
      <alignment horizontal="right"/>
    </xf>
    <xf numFmtId="0" fontId="16" fillId="0" borderId="0" xfId="0" applyFont="1" applyFill="1" applyBorder="1"/>
    <xf numFmtId="43" fontId="0" fillId="0" borderId="0" xfId="0" applyNumberFormat="1" applyFill="1"/>
    <xf numFmtId="0" fontId="0" fillId="0" borderId="7" xfId="0" quotePrefix="1" applyNumberFormat="1" applyFill="1" applyBorder="1" applyAlignment="1">
      <alignment horizontal="right"/>
    </xf>
    <xf numFmtId="0" fontId="7" fillId="0" borderId="5" xfId="1" applyFont="1" applyFill="1" applyBorder="1" applyAlignment="1">
      <alignment horizontal="center" vertical="center"/>
    </xf>
    <xf numFmtId="170" fontId="16" fillId="0" borderId="0" xfId="4" applyNumberFormat="1" applyFont="1"/>
    <xf numFmtId="165" fontId="19" fillId="0" borderId="0" xfId="0" applyNumberFormat="1" applyFont="1" applyBorder="1"/>
    <xf numFmtId="165" fontId="19" fillId="0" borderId="9" xfId="0" applyNumberFormat="1" applyFont="1" applyBorder="1"/>
    <xf numFmtId="171" fontId="7" fillId="0" borderId="0" xfId="1" applyNumberFormat="1" applyFont="1"/>
    <xf numFmtId="164" fontId="1" fillId="0" borderId="23" xfId="0" applyNumberFormat="1" applyFont="1" applyFill="1" applyBorder="1"/>
    <xf numFmtId="0" fontId="16" fillId="0" borderId="0" xfId="0" applyFont="1"/>
    <xf numFmtId="165" fontId="0" fillId="0" borderId="0" xfId="0" applyNumberFormat="1"/>
    <xf numFmtId="0" fontId="16" fillId="0" borderId="0" xfId="0" applyFont="1" applyFill="1"/>
    <xf numFmtId="43" fontId="1" fillId="0" borderId="3" xfId="1" applyNumberFormat="1" applyFont="1" applyFill="1" applyBorder="1"/>
    <xf numFmtId="165" fontId="1" fillId="0" borderId="7" xfId="4" applyNumberFormat="1" applyFont="1" applyFill="1" applyBorder="1"/>
    <xf numFmtId="165" fontId="1" fillId="0" borderId="7" xfId="1" applyNumberFormat="1" applyFont="1" applyFill="1" applyBorder="1"/>
    <xf numFmtId="165" fontId="1" fillId="2" borderId="7" xfId="1" applyNumberFormat="1" applyFont="1" applyFill="1" applyBorder="1"/>
    <xf numFmtId="0" fontId="1" fillId="0" borderId="7" xfId="1" applyFont="1" applyFill="1" applyBorder="1"/>
    <xf numFmtId="43" fontId="1" fillId="0" borderId="7" xfId="1" applyNumberFormat="1" applyFont="1" applyBorder="1"/>
    <xf numFmtId="165" fontId="1" fillId="0" borderId="7" xfId="4" applyNumberFormat="1" applyFont="1" applyBorder="1"/>
    <xf numFmtId="165" fontId="1" fillId="0" borderId="7" xfId="1" applyNumberFormat="1" applyFont="1" applyBorder="1"/>
    <xf numFmtId="0" fontId="1" fillId="4" borderId="0" xfId="0" applyFont="1" applyFill="1" applyAlignment="1">
      <alignment horizontal="left"/>
    </xf>
    <xf numFmtId="43" fontId="1" fillId="4" borderId="9" xfId="4" applyFont="1" applyFill="1" applyBorder="1" applyAlignment="1">
      <alignment horizontal="right"/>
    </xf>
    <xf numFmtId="43" fontId="1" fillId="4" borderId="0" xfId="4" applyFont="1" applyFill="1" applyBorder="1" applyAlignment="1">
      <alignment horizontal="center"/>
    </xf>
    <xf numFmtId="37" fontId="1" fillId="4" borderId="9" xfId="4" applyNumberFormat="1" applyFont="1" applyFill="1" applyBorder="1" applyAlignment="1">
      <alignment horizontal="right"/>
    </xf>
    <xf numFmtId="40" fontId="1" fillId="4" borderId="0" xfId="4" applyNumberFormat="1" applyFont="1" applyFill="1" applyBorder="1" applyAlignment="1">
      <alignment horizontal="center"/>
    </xf>
    <xf numFmtId="0" fontId="1" fillId="4" borderId="0" xfId="0" applyFont="1" applyFill="1" applyBorder="1"/>
    <xf numFmtId="37" fontId="7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center"/>
    </xf>
    <xf numFmtId="37" fontId="1" fillId="9" borderId="2" xfId="4" applyNumberFormat="1" applyFont="1" applyFill="1" applyBorder="1" applyAlignment="1">
      <alignment horizontal="right"/>
    </xf>
    <xf numFmtId="165" fontId="6" fillId="0" borderId="0" xfId="1" applyNumberFormat="1" applyFont="1"/>
    <xf numFmtId="165" fontId="1" fillId="0" borderId="0" xfId="9" applyNumberFormat="1" applyFont="1"/>
    <xf numFmtId="0" fontId="20" fillId="0" borderId="0" xfId="0" applyFont="1" applyFill="1"/>
    <xf numFmtId="165" fontId="20" fillId="0" borderId="0" xfId="9" applyNumberFormat="1" applyFont="1" applyFill="1"/>
    <xf numFmtId="0" fontId="20" fillId="0" borderId="0" xfId="0" applyFont="1" applyFill="1" applyAlignment="1" applyProtection="1">
      <alignment horizontal="center"/>
      <protection locked="0"/>
    </xf>
    <xf numFmtId="0" fontId="9" fillId="0" borderId="0" xfId="1" applyFont="1" applyFill="1" applyAlignment="1">
      <alignment horizontal="center"/>
    </xf>
    <xf numFmtId="165" fontId="7" fillId="0" borderId="0" xfId="9" applyNumberFormat="1" applyFont="1"/>
    <xf numFmtId="10" fontId="0" fillId="0" borderId="0" xfId="7" applyNumberFormat="1" applyFont="1"/>
    <xf numFmtId="43" fontId="13" fillId="0" borderId="0" xfId="7" applyNumberFormat="1" applyFont="1"/>
    <xf numFmtId="14" fontId="1" fillId="0" borderId="2" xfId="1" applyNumberFormat="1" applyFont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20" fillId="0" borderId="6" xfId="0" applyFont="1" applyFill="1" applyBorder="1"/>
    <xf numFmtId="165" fontId="0" fillId="0" borderId="0" xfId="0" applyNumberFormat="1" applyBorder="1"/>
    <xf numFmtId="165" fontId="19" fillId="0" borderId="10" xfId="0" applyNumberFormat="1" applyFont="1" applyBorder="1"/>
    <xf numFmtId="0" fontId="1" fillId="0" borderId="0" xfId="1" applyFont="1" applyFill="1" applyAlignment="1">
      <alignment horizontal="left" indent="2"/>
    </xf>
    <xf numFmtId="172" fontId="0" fillId="0" borderId="0" xfId="0" applyNumberFormat="1"/>
    <xf numFmtId="165" fontId="1" fillId="5" borderId="2" xfId="9" applyNumberFormat="1" applyFont="1" applyFill="1" applyBorder="1"/>
    <xf numFmtId="165" fontId="1" fillId="5" borderId="0" xfId="9" applyNumberFormat="1" applyFont="1" applyFill="1" applyBorder="1"/>
    <xf numFmtId="165" fontId="1" fillId="5" borderId="9" xfId="9" applyNumberFormat="1" applyFont="1" applyFill="1" applyBorder="1"/>
    <xf numFmtId="165" fontId="1" fillId="0" borderId="0" xfId="9" applyNumberFormat="1" applyFont="1" applyBorder="1"/>
    <xf numFmtId="43" fontId="1" fillId="0" borderId="4" xfId="1" applyNumberFormat="1" applyFont="1" applyFill="1" applyBorder="1" applyAlignment="1"/>
    <xf numFmtId="10" fontId="1" fillId="0" borderId="1" xfId="2" applyNumberFormat="1" applyFont="1" applyFill="1" applyBorder="1"/>
    <xf numFmtId="10" fontId="1" fillId="0" borderId="2" xfId="2" applyNumberFormat="1" applyFont="1" applyFill="1" applyBorder="1"/>
    <xf numFmtId="43" fontId="1" fillId="0" borderId="6" xfId="1" applyNumberFormat="1" applyFont="1" applyFill="1" applyBorder="1"/>
    <xf numFmtId="43" fontId="1" fillId="0" borderId="0" xfId="1" applyNumberFormat="1" applyFont="1" applyFill="1" applyBorder="1"/>
    <xf numFmtId="10" fontId="7" fillId="0" borderId="5" xfId="2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/>
    </xf>
    <xf numFmtId="10" fontId="2" fillId="0" borderId="5" xfId="2" applyNumberFormat="1" applyFont="1" applyFill="1" applyBorder="1" applyAlignment="1">
      <alignment horizontal="center" vertical="center"/>
    </xf>
  </cellXfs>
  <cellStyles count="18">
    <cellStyle name="Comma" xfId="9" builtinId="3"/>
    <cellStyle name="Comma 2" xfId="4"/>
    <cellStyle name="Comma 2 2" xfId="6"/>
    <cellStyle name="Comma 3" xfId="15"/>
    <cellStyle name="Hyperlink" xfId="17" builtinId="8"/>
    <cellStyle name="Normal" xfId="0" builtinId="0"/>
    <cellStyle name="Normal 2" xfId="3"/>
    <cellStyle name="Normal 2 2" xfId="8"/>
    <cellStyle name="Normal 2 3" xfId="16"/>
    <cellStyle name="Normal 2 4" xfId="1"/>
    <cellStyle name="Normal 3" xfId="5"/>
    <cellStyle name="Normal 4" xfId="12"/>
    <cellStyle name="Normal 4 2" xfId="13"/>
    <cellStyle name="Normal 5" xfId="11"/>
    <cellStyle name="Normal 6" xfId="14"/>
    <cellStyle name="Normal 7" xfId="10"/>
    <cellStyle name="Percent" xfId="7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604</xdr:row>
      <xdr:rowOff>0</xdr:rowOff>
    </xdr:from>
    <xdr:to>
      <xdr:col>34</xdr:col>
      <xdr:colOff>344110</xdr:colOff>
      <xdr:row>611</xdr:row>
      <xdr:rowOff>115257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49029" y="111464912"/>
          <a:ext cx="3761905" cy="1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68"/>
  <sheetViews>
    <sheetView view="pageBreakPreview" zoomScale="85" zoomScaleNormal="85" zoomScaleSheetLayoutView="85" workbookViewId="0">
      <selection activeCell="F39" sqref="F39"/>
    </sheetView>
  </sheetViews>
  <sheetFormatPr defaultRowHeight="15" x14ac:dyDescent="0.25"/>
  <cols>
    <col min="1" max="1" width="25.42578125" style="14" customWidth="1"/>
    <col min="2" max="2" width="6.42578125" style="14" customWidth="1"/>
    <col min="3" max="3" width="20.28515625" style="14" customWidth="1"/>
    <col min="4" max="4" width="7.28515625" style="355" bestFit="1" customWidth="1"/>
    <col min="5" max="5" width="28.85546875" style="14" customWidth="1"/>
    <col min="6" max="6" width="15" style="356" customWidth="1"/>
    <col min="7" max="7" width="11.42578125" style="356" bestFit="1" customWidth="1"/>
    <col min="8" max="8" width="20.140625" style="14" customWidth="1"/>
    <col min="9" max="9" width="20" style="14" customWidth="1"/>
    <col min="10" max="10" width="18.7109375" style="14" customWidth="1"/>
    <col min="11" max="11" width="21.85546875" style="14" customWidth="1"/>
    <col min="12" max="12" width="2.42578125" style="14" customWidth="1"/>
    <col min="13" max="13" width="9.140625" style="14"/>
    <col min="14" max="14" width="16" style="14" customWidth="1"/>
    <col min="18" max="18" width="14.85546875" customWidth="1"/>
    <col min="20" max="20" width="12.5703125" bestFit="1" customWidth="1"/>
  </cols>
  <sheetData>
    <row r="1" spans="1:18" x14ac:dyDescent="0.25">
      <c r="A1" s="225" t="s">
        <v>0</v>
      </c>
      <c r="B1" s="225"/>
      <c r="C1" s="225"/>
    </row>
    <row r="2" spans="1:18" x14ac:dyDescent="0.25">
      <c r="A2" s="14" t="s">
        <v>546</v>
      </c>
      <c r="I2" s="244"/>
      <c r="N2"/>
    </row>
    <row r="3" spans="1:18" ht="15.75" thickBot="1" x14ac:dyDescent="0.3">
      <c r="N3"/>
    </row>
    <row r="4" spans="1:18" x14ac:dyDescent="0.25">
      <c r="A4" s="357"/>
      <c r="B4" s="358"/>
      <c r="C4" s="359"/>
      <c r="D4" s="360"/>
      <c r="E4" s="361"/>
      <c r="F4" s="496" t="s">
        <v>2</v>
      </c>
      <c r="G4" s="496"/>
      <c r="H4" s="497" t="s">
        <v>3</v>
      </c>
      <c r="I4" s="497"/>
      <c r="J4" s="498"/>
      <c r="K4" s="362" t="s">
        <v>4</v>
      </c>
      <c r="L4" s="363"/>
      <c r="M4" s="364" t="s">
        <v>1</v>
      </c>
      <c r="N4" s="365"/>
    </row>
    <row r="5" spans="1:18" x14ac:dyDescent="0.25">
      <c r="A5" s="366" t="s">
        <v>5</v>
      </c>
      <c r="B5" s="367"/>
      <c r="C5" s="368"/>
      <c r="D5" s="369" t="s">
        <v>6</v>
      </c>
      <c r="E5" s="370" t="s">
        <v>7</v>
      </c>
      <c r="F5" s="436" t="s">
        <v>8</v>
      </c>
      <c r="G5" s="436" t="s">
        <v>9</v>
      </c>
      <c r="H5" s="442" t="s">
        <v>8</v>
      </c>
      <c r="I5" s="442" t="s">
        <v>9</v>
      </c>
      <c r="J5" s="442" t="s">
        <v>10</v>
      </c>
      <c r="K5" s="362" t="s">
        <v>13</v>
      </c>
      <c r="L5" s="363"/>
      <c r="M5" s="371"/>
      <c r="N5" s="372" t="s">
        <v>13</v>
      </c>
    </row>
    <row r="6" spans="1:18" x14ac:dyDescent="0.25">
      <c r="A6" s="270" t="s">
        <v>17</v>
      </c>
      <c r="B6" s="271"/>
      <c r="C6" s="271"/>
      <c r="D6" s="373"/>
      <c r="E6" s="491"/>
      <c r="F6" s="492"/>
      <c r="G6" s="493"/>
      <c r="H6" s="494"/>
      <c r="I6" s="495"/>
      <c r="J6" s="456"/>
      <c r="K6" s="451"/>
      <c r="L6" s="271"/>
      <c r="M6" s="286" t="s">
        <v>553</v>
      </c>
      <c r="N6" s="285">
        <v>0.22851725091107905</v>
      </c>
      <c r="P6" s="486"/>
    </row>
    <row r="7" spans="1:18" x14ac:dyDescent="0.25">
      <c r="A7" s="375" t="s">
        <v>563</v>
      </c>
      <c r="B7" s="271"/>
      <c r="C7" s="271"/>
      <c r="D7" s="376" t="s">
        <v>547</v>
      </c>
      <c r="E7" s="6">
        <f>SUMIF('CA, WA'!$AB$18:$AB$384,WA!$D7,'CA, WA'!$D$18:$D$384)-SUM(E157:E159)</f>
        <v>5528590286.4699993</v>
      </c>
      <c r="F7" s="353">
        <f>H7/E7</f>
        <v>3.6211634544513711E-2</v>
      </c>
      <c r="G7" s="353">
        <f>I7/E7</f>
        <v>0.10049887479630203</v>
      </c>
      <c r="H7" s="4">
        <f>SUMIF('CA, WA'!$AB$18:$AB$384,WA!$D7,'CA, WA'!$L$18:$L$384)-SUM(H157:H159)</f>
        <v>200199291</v>
      </c>
      <c r="I7" s="5">
        <f>SUMIF('CA, WA'!$AB$18:$AB$384,WA!$D7,'CA, WA'!$V$18:$V$384)-SUM(I157:I159)</f>
        <v>555617103</v>
      </c>
      <c r="J7" s="457">
        <f>I7-H7</f>
        <v>355417812</v>
      </c>
      <c r="K7" s="452">
        <f>VLOOKUP(D7,$M$6:$N$21,2,0)*J7</f>
        <v>0</v>
      </c>
      <c r="L7" s="271"/>
      <c r="M7" s="286" t="s">
        <v>549</v>
      </c>
      <c r="N7" s="285">
        <v>0</v>
      </c>
      <c r="P7" s="486"/>
    </row>
    <row r="8" spans="1:18" x14ac:dyDescent="0.25">
      <c r="A8" s="375" t="s">
        <v>563</v>
      </c>
      <c r="B8" s="271"/>
      <c r="C8" s="271"/>
      <c r="D8" s="376" t="s">
        <v>548</v>
      </c>
      <c r="E8" s="6">
        <f>SUMIF('CA, WA'!$AB$18:$AB$384,WA!$D8,'CA, WA'!$D$18:$D$384)-E156</f>
        <v>243584850.69</v>
      </c>
      <c r="F8" s="353">
        <f>H8/E8</f>
        <v>2.1912085192821562E-2</v>
      </c>
      <c r="G8" s="353">
        <f>I8/E8</f>
        <v>8.0713205046651665E-2</v>
      </c>
      <c r="H8" s="4">
        <f>SUMIF('CA, WA'!$AB$18:$AB$384,WA!$D8,'CA, WA'!$L$18:$L$384)-H156</f>
        <v>5337452</v>
      </c>
      <c r="I8" s="5">
        <f>SUMIF('CA, WA'!$AB$18:$AB$384,WA!$D8,'CA, WA'!$V$18:$V$384)-I156</f>
        <v>19660514</v>
      </c>
      <c r="J8" s="457">
        <f>I8-H8</f>
        <v>14323062</v>
      </c>
      <c r="K8" s="452">
        <f>VLOOKUP(D8,$M$6:$N$21,2,0)*J8</f>
        <v>3222455.3557913504</v>
      </c>
      <c r="L8" s="271"/>
      <c r="M8" s="286" t="s">
        <v>548</v>
      </c>
      <c r="N8" s="285">
        <v>0.22498369104255433</v>
      </c>
      <c r="P8" s="486"/>
    </row>
    <row r="9" spans="1:18" x14ac:dyDescent="0.25">
      <c r="A9" s="375" t="s">
        <v>555</v>
      </c>
      <c r="B9" s="271"/>
      <c r="C9" s="271"/>
      <c r="D9" s="376" t="s">
        <v>550</v>
      </c>
      <c r="E9" s="6">
        <f>SUMIF('CA, WA'!$AB$18:$AB$384,WA!$D9,'CA, WA'!$D$18:$D$384)</f>
        <v>1452024355.0099998</v>
      </c>
      <c r="F9" s="353">
        <f>H9/E9</f>
        <v>2.7814012802644669E-2</v>
      </c>
      <c r="G9" s="353">
        <f>I9/E9</f>
        <v>0.122205852393418</v>
      </c>
      <c r="H9" s="4">
        <f>SUMIF('CA, WA'!$AB$18:$AB$384,WA!$D9,'CA, WA'!$L$18:$L$384)</f>
        <v>40386624</v>
      </c>
      <c r="I9" s="5">
        <f>SUMIF('CA, WA'!$AB$18:$AB$384,WA!$D9,'CA, WA'!$V$18:$V$384)</f>
        <v>177445874</v>
      </c>
      <c r="J9" s="457">
        <f>I9-H9</f>
        <v>137059250</v>
      </c>
      <c r="K9" s="452">
        <f>VLOOKUP(D9,$M$6:$N$21,2,0)*J9</f>
        <v>30836095.956524216</v>
      </c>
      <c r="L9" s="271"/>
      <c r="M9" s="286" t="s">
        <v>547</v>
      </c>
      <c r="N9" s="285">
        <v>0</v>
      </c>
      <c r="P9" s="486"/>
      <c r="R9" s="449"/>
    </row>
    <row r="10" spans="1:18" x14ac:dyDescent="0.25">
      <c r="A10" s="377" t="s">
        <v>556</v>
      </c>
      <c r="D10" s="379"/>
      <c r="E10" s="6">
        <f>SUM('CA, WA'!D387:D390,'CA, WA'!D392:D393)</f>
        <v>35466792.689999998</v>
      </c>
      <c r="F10" s="353"/>
      <c r="G10" s="353"/>
      <c r="H10" s="4"/>
      <c r="I10" s="5"/>
      <c r="J10" s="452"/>
      <c r="K10" s="452"/>
      <c r="L10" s="271"/>
      <c r="M10" s="286" t="s">
        <v>550</v>
      </c>
      <c r="N10" s="285">
        <v>0.22498369104255433</v>
      </c>
      <c r="P10" s="486"/>
    </row>
    <row r="11" spans="1:18" x14ac:dyDescent="0.25">
      <c r="A11" s="377" t="s">
        <v>559</v>
      </c>
      <c r="D11" s="379"/>
      <c r="E11" s="6">
        <f>'CA, WA'!D391</f>
        <v>171270</v>
      </c>
      <c r="F11" s="353"/>
      <c r="G11" s="353"/>
      <c r="H11" s="4"/>
      <c r="I11" s="5"/>
      <c r="J11" s="452"/>
      <c r="K11" s="452"/>
      <c r="L11" s="271"/>
      <c r="M11" s="286" t="s">
        <v>554</v>
      </c>
      <c r="N11" s="285">
        <v>0.22851725091107905</v>
      </c>
      <c r="P11" s="486"/>
    </row>
    <row r="12" spans="1:18" x14ac:dyDescent="0.25">
      <c r="A12" s="377"/>
      <c r="D12" s="376"/>
      <c r="E12" s="6"/>
      <c r="F12" s="353"/>
      <c r="G12" s="353"/>
      <c r="H12" s="4"/>
      <c r="I12" s="5"/>
      <c r="J12" s="457"/>
      <c r="K12" s="452"/>
      <c r="L12" s="271"/>
      <c r="M12" s="286" t="s">
        <v>19</v>
      </c>
      <c r="N12" s="285">
        <v>7.070822063346742E-2</v>
      </c>
      <c r="P12" s="486"/>
    </row>
    <row r="13" spans="1:18" x14ac:dyDescent="0.25">
      <c r="A13" s="375" t="s">
        <v>564</v>
      </c>
      <c r="B13" s="271"/>
      <c r="C13" s="271"/>
      <c r="D13" s="376" t="s">
        <v>547</v>
      </c>
      <c r="E13" s="6">
        <f>SUMIF('CA, WA'!$AB$402:$AB$610,WA!$D13,'CA, WA'!$D$402:$D$610)</f>
        <v>201911374.16000003</v>
      </c>
      <c r="F13" s="353">
        <f>H13/E13</f>
        <v>3.9802398618869361E-2</v>
      </c>
      <c r="G13" s="353">
        <f>I13/E13</f>
        <v>4.5816745284836306E-2</v>
      </c>
      <c r="H13" s="4">
        <f>SUMIF('CA, WA'!$AB$402:$AB$610,WA!$D13,'CA, WA'!$L$402:$L$610)</f>
        <v>8036557</v>
      </c>
      <c r="I13" s="5">
        <f>SUMIF('CA, WA'!$AB$402:$AB$610,WA!$D13,'CA, WA'!$V$402:$V$610)</f>
        <v>9250922</v>
      </c>
      <c r="J13" s="457">
        <f>I13-H13</f>
        <v>1214365</v>
      </c>
      <c r="K13" s="452">
        <f>VLOOKUP(D13,$M$6:$N$21,2,0)*J13</f>
        <v>0</v>
      </c>
      <c r="L13" s="271"/>
      <c r="M13" s="286" t="s">
        <v>20</v>
      </c>
      <c r="N13" s="285">
        <v>7.6872506931063261E-2</v>
      </c>
      <c r="P13" s="486"/>
    </row>
    <row r="14" spans="1:18" x14ac:dyDescent="0.25">
      <c r="A14" s="375" t="s">
        <v>564</v>
      </c>
      <c r="B14" s="271"/>
      <c r="C14" s="271"/>
      <c r="D14" s="376" t="s">
        <v>548</v>
      </c>
      <c r="E14" s="6">
        <f>SUMIF('CA, WA'!$AB$402:$AB$610,WA!$D14,'CA, WA'!$D$402:$D$610)</f>
        <v>793186056.76000035</v>
      </c>
      <c r="F14" s="353">
        <f>H14/E14</f>
        <v>2.7619123928484007E-2</v>
      </c>
      <c r="G14" s="353">
        <f>I14/E14</f>
        <v>2.6748780843004277E-2</v>
      </c>
      <c r="H14" s="4">
        <f>SUMIF('CA, WA'!$AB$402:$AB$610,WA!$D14,'CA, WA'!$L$402:$L$610)</f>
        <v>21907104</v>
      </c>
      <c r="I14" s="5">
        <f>SUMIF('CA, WA'!$AB$402:$AB$610,WA!$D14,'CA, WA'!$V$402:$V$610)</f>
        <v>21216760</v>
      </c>
      <c r="J14" s="457">
        <f>I14-H14</f>
        <v>-690344</v>
      </c>
      <c r="K14" s="452">
        <f>VLOOKUP(D14,$M$6:$N$21,2,0)*J14</f>
        <v>-155316.14120908114</v>
      </c>
      <c r="L14" s="271"/>
      <c r="M14" s="286" t="s">
        <v>18</v>
      </c>
      <c r="N14" s="285">
        <v>8.131146846511185E-2</v>
      </c>
      <c r="P14" s="486"/>
    </row>
    <row r="15" spans="1:18" x14ac:dyDescent="0.25">
      <c r="A15" s="377" t="s">
        <v>565</v>
      </c>
      <c r="D15" s="376" t="s">
        <v>547</v>
      </c>
      <c r="E15" s="6">
        <f>SUMIF('CA, WA'!$AB$616:$AB$766,WA!$D15,'CA, WA'!$D$616:$D$766)</f>
        <v>3925388167.7200003</v>
      </c>
      <c r="F15" s="353">
        <f>H15/E15</f>
        <v>3.2196176428943402E-2</v>
      </c>
      <c r="G15" s="353">
        <f>I15/E15</f>
        <v>3.897989586310751E-2</v>
      </c>
      <c r="H15" s="4">
        <f>SUMIF('CA, WA'!$AB$616:$AB$766,WA!$D15,'CA, WA'!$L$616:$L$766)</f>
        <v>126382490</v>
      </c>
      <c r="I15" s="5">
        <f>SUMIF('CA, WA'!$AB$616:$AB$766,WA!$D15,'CA, WA'!$V$616:$V$766)</f>
        <v>153011222</v>
      </c>
      <c r="J15" s="457">
        <f>I15-H15</f>
        <v>26628732</v>
      </c>
      <c r="K15" s="452">
        <f>VLOOKUP(D15,$M$6:$N$21,2,0)*J15</f>
        <v>0</v>
      </c>
      <c r="M15" s="286" t="s">
        <v>21</v>
      </c>
      <c r="N15" s="285">
        <v>6.8352849234827109E-2</v>
      </c>
      <c r="P15" s="486"/>
    </row>
    <row r="16" spans="1:18" x14ac:dyDescent="0.25">
      <c r="A16" s="377" t="s">
        <v>565</v>
      </c>
      <c r="D16" s="376" t="s">
        <v>548</v>
      </c>
      <c r="E16" s="6">
        <f>SUMIF('CA, WA'!$AB$616:$AB$766,WA!$D16,'CA, WA'!$D$616:$D$766)</f>
        <v>1150248668.7900002</v>
      </c>
      <c r="F16" s="353">
        <f>H16/E16</f>
        <v>3.1931888292153016E-2</v>
      </c>
      <c r="G16" s="353">
        <f>I16/E16</f>
        <v>4.4143292122575006E-2</v>
      </c>
      <c r="H16" s="4">
        <f>SUMIF('CA, WA'!$AB$616:$AB$766,WA!$D16,'CA, WA'!$L$616:$L$766)</f>
        <v>36729612</v>
      </c>
      <c r="I16" s="5">
        <f>SUMIF('CA, WA'!$AB$616:$AB$766,WA!$D16,'CA, WA'!$V$616:$V$766)</f>
        <v>50775763</v>
      </c>
      <c r="J16" s="457">
        <f>I16-H16</f>
        <v>14046151</v>
      </c>
      <c r="K16" s="452">
        <f>VLOOKUP(D16,$M$6:$N$21,2,0)*J16</f>
        <v>3160154.8969210656</v>
      </c>
      <c r="M16" s="286" t="s">
        <v>15</v>
      </c>
      <c r="N16" s="285">
        <v>0</v>
      </c>
      <c r="R16" s="449"/>
    </row>
    <row r="17" spans="1:20" x14ac:dyDescent="0.25">
      <c r="A17" s="377" t="s">
        <v>557</v>
      </c>
      <c r="D17" s="376"/>
      <c r="E17" s="2">
        <f>SUM('CA, WA'!D769:D770)</f>
        <v>30952588.810000002</v>
      </c>
      <c r="F17" s="352"/>
      <c r="G17" s="352"/>
      <c r="H17" s="391"/>
      <c r="I17" s="239"/>
      <c r="J17" s="458"/>
      <c r="K17" s="452"/>
      <c r="M17" s="374" t="s">
        <v>13</v>
      </c>
      <c r="N17" s="285">
        <v>1</v>
      </c>
    </row>
    <row r="18" spans="1:20" x14ac:dyDescent="0.25">
      <c r="A18" s="377" t="s">
        <v>558</v>
      </c>
      <c r="D18" s="376"/>
      <c r="E18" s="2">
        <f>'CA, WA'!D768</f>
        <v>1756736.02</v>
      </c>
      <c r="F18" s="352"/>
      <c r="G18" s="352"/>
      <c r="H18" s="391"/>
      <c r="I18" s="239"/>
      <c r="J18" s="458"/>
      <c r="K18" s="452"/>
      <c r="M18" s="374" t="s">
        <v>14</v>
      </c>
      <c r="N18" s="285">
        <v>0</v>
      </c>
    </row>
    <row r="19" spans="1:20" x14ac:dyDescent="0.25">
      <c r="A19" s="378" t="s">
        <v>22</v>
      </c>
      <c r="B19" s="244"/>
      <c r="C19" s="244"/>
      <c r="D19" s="379"/>
      <c r="E19" s="6">
        <f>SUM(E7:E18)</f>
        <v>13363281147.119999</v>
      </c>
      <c r="F19" s="380"/>
      <c r="G19" s="353"/>
      <c r="H19" s="381"/>
      <c r="I19" s="382"/>
      <c r="J19" s="453"/>
      <c r="K19" s="453"/>
      <c r="M19" s="374" t="s">
        <v>11</v>
      </c>
      <c r="N19" s="285">
        <v>0</v>
      </c>
    </row>
    <row r="20" spans="1:20" x14ac:dyDescent="0.25">
      <c r="A20" s="384" t="s">
        <v>23</v>
      </c>
      <c r="B20" s="385"/>
      <c r="C20" s="385"/>
      <c r="D20" s="386"/>
      <c r="E20" s="7">
        <f>E19-E17-E11-E10-E18</f>
        <v>13294933759.599998</v>
      </c>
      <c r="F20" s="351">
        <f>H20/E20</f>
        <v>3.3018527052308344E-2</v>
      </c>
      <c r="G20" s="351">
        <f>I20/E20</f>
        <v>7.4237162504651316E-2</v>
      </c>
      <c r="H20" s="387">
        <f>SUM(H7:H17)</f>
        <v>438979130</v>
      </c>
      <c r="I20" s="388">
        <f>SUM(I7:I17)</f>
        <v>986978158</v>
      </c>
      <c r="J20" s="454">
        <f>SUM(J7:J17)</f>
        <v>547999028</v>
      </c>
      <c r="K20" s="454">
        <f>SUM(K7:K17)</f>
        <v>37063390.068027556</v>
      </c>
      <c r="M20" s="374" t="s">
        <v>16</v>
      </c>
      <c r="N20" s="285">
        <v>0</v>
      </c>
    </row>
    <row r="21" spans="1:20" ht="15.75" thickBot="1" x14ac:dyDescent="0.3">
      <c r="A21" s="244"/>
      <c r="B21" s="244"/>
      <c r="C21" s="244"/>
      <c r="D21" s="379"/>
      <c r="E21" s="6"/>
      <c r="F21" s="380"/>
      <c r="G21" s="353"/>
      <c r="H21" s="381"/>
      <c r="I21" s="382"/>
      <c r="J21" s="453"/>
      <c r="K21" s="455"/>
      <c r="M21" s="389" t="s">
        <v>12</v>
      </c>
      <c r="N21" s="447">
        <v>0</v>
      </c>
    </row>
    <row r="22" spans="1:20" x14ac:dyDescent="0.25">
      <c r="A22" s="244" t="s">
        <v>567</v>
      </c>
      <c r="B22" s="244"/>
      <c r="C22" s="244"/>
      <c r="D22" s="379" t="s">
        <v>548</v>
      </c>
      <c r="E22" s="6">
        <f>'Trans. plant split'!O20</f>
        <v>1660094020.1235232</v>
      </c>
      <c r="F22" s="353">
        <f>H22/E22</f>
        <v>1.8166702776936283E-2</v>
      </c>
      <c r="G22" s="353">
        <f>I22/E22</f>
        <v>1.9620304869169564E-2</v>
      </c>
      <c r="H22" s="381">
        <f>'Trans. plant split'!P20</f>
        <v>30158434.645353325</v>
      </c>
      <c r="I22" s="381">
        <f>'Trans. plant split'!Q20</f>
        <v>32571550.78630884</v>
      </c>
      <c r="J22" s="453">
        <f>I22-H22</f>
        <v>2413116.1409555152</v>
      </c>
      <c r="K22" s="453">
        <f>VLOOKUP(D22,$M$6:$N$21,2,0)*J22</f>
        <v>542911.77630653663</v>
      </c>
      <c r="L22" s="244"/>
    </row>
    <row r="23" spans="1:20" x14ac:dyDescent="0.25">
      <c r="A23" s="244" t="s">
        <v>567</v>
      </c>
      <c r="B23" s="244"/>
      <c r="C23" s="244"/>
      <c r="D23" s="379" t="s">
        <v>547</v>
      </c>
      <c r="E23" s="6">
        <f>'Trans. plant split'!O21</f>
        <v>5612829632.7104521</v>
      </c>
      <c r="F23" s="353">
        <f t="shared" ref="F23:F26" si="0">H23/E23</f>
        <v>1.7554510886003839E-2</v>
      </c>
      <c r="G23" s="353">
        <f t="shared" ref="G23:G26" si="1">I23/E23</f>
        <v>1.874856062497595E-2</v>
      </c>
      <c r="H23" s="381">
        <f>'Trans. plant split'!P21</f>
        <v>98530478.88870056</v>
      </c>
      <c r="I23" s="381">
        <f>'Trans. plant split'!Q21</f>
        <v>105232476.64653341</v>
      </c>
      <c r="J23" s="453">
        <f t="shared" ref="J23:J26" si="2">I23-H23</f>
        <v>6701997.757832855</v>
      </c>
      <c r="K23" s="453">
        <f t="shared" ref="K23:K25" si="3">VLOOKUP(D23,$M$6:$N$21,2,0)*J23</f>
        <v>0</v>
      </c>
      <c r="L23" s="244"/>
    </row>
    <row r="24" spans="1:20" x14ac:dyDescent="0.25">
      <c r="A24" s="244" t="s">
        <v>567</v>
      </c>
      <c r="B24" s="244"/>
      <c r="C24" s="244"/>
      <c r="D24" s="379" t="s">
        <v>550</v>
      </c>
      <c r="E24" s="6">
        <f>'Trans. plant split'!O22</f>
        <v>98348512.610352308</v>
      </c>
      <c r="F24" s="353">
        <f t="shared" si="0"/>
        <v>1.6943104803422829E-2</v>
      </c>
      <c r="G24" s="353">
        <f t="shared" si="1"/>
        <v>1.7900254385860629E-2</v>
      </c>
      <c r="H24" s="381">
        <f>'Trans. plant split'!P22</f>
        <v>1666329.1564179508</v>
      </c>
      <c r="I24" s="381">
        <f>'Trans. plant split'!Q22</f>
        <v>1760463.3941963282</v>
      </c>
      <c r="J24" s="453">
        <f t="shared" si="2"/>
        <v>94134.237778377486</v>
      </c>
      <c r="K24" s="453">
        <f t="shared" si="3"/>
        <v>21178.668268856825</v>
      </c>
      <c r="L24" s="244"/>
    </row>
    <row r="25" spans="1:20" x14ac:dyDescent="0.25">
      <c r="A25" s="244" t="s">
        <v>567</v>
      </c>
      <c r="B25" s="244"/>
      <c r="C25" s="244"/>
      <c r="D25" s="379" t="s">
        <v>18</v>
      </c>
      <c r="E25" s="6">
        <f>'Trans. plant split'!O23</f>
        <v>4282589.1056716377</v>
      </c>
      <c r="F25" s="353">
        <f t="shared" si="0"/>
        <v>1.8790397874633803E-2</v>
      </c>
      <c r="G25" s="353">
        <f t="shared" si="1"/>
        <v>2.0372333756434848E-2</v>
      </c>
      <c r="H25" s="381">
        <f>'Trans. plant split'!P23</f>
        <v>80471.553229142228</v>
      </c>
      <c r="I25" s="381">
        <f>'Trans. plant split'!Q23</f>
        <v>87246.334602414427</v>
      </c>
      <c r="J25" s="453">
        <f t="shared" si="2"/>
        <v>6774.7813732721988</v>
      </c>
      <c r="K25" s="453">
        <f t="shared" si="3"/>
        <v>550.86742199084949</v>
      </c>
      <c r="L25" s="244"/>
    </row>
    <row r="26" spans="1:20" x14ac:dyDescent="0.25">
      <c r="A26" s="392" t="s">
        <v>566</v>
      </c>
      <c r="B26" s="393"/>
      <c r="C26" s="393"/>
      <c r="D26" s="386"/>
      <c r="E26" s="10">
        <f>SUM(E22:E25)</f>
        <v>7375554754.5499992</v>
      </c>
      <c r="F26" s="351">
        <f t="shared" si="0"/>
        <v>1.7684868268822065E-2</v>
      </c>
      <c r="G26" s="351">
        <f t="shared" si="1"/>
        <v>1.8954001651707533E-2</v>
      </c>
      <c r="H26" s="8">
        <f>SUM(H22:H25)</f>
        <v>130435714.24370098</v>
      </c>
      <c r="I26" s="9">
        <f>SUM(I22:I25)-'Trans. plant split'!K53</f>
        <v>139796277.00000003</v>
      </c>
      <c r="J26" s="10">
        <f t="shared" si="2"/>
        <v>9360562.7562990487</v>
      </c>
      <c r="K26" s="10">
        <f>SUM(K22:K25)</f>
        <v>564641.3119973843</v>
      </c>
    </row>
    <row r="27" spans="1:20" s="290" customFormat="1" x14ac:dyDescent="0.25">
      <c r="A27" s="485"/>
      <c r="B27" s="402"/>
      <c r="C27" s="402"/>
      <c r="D27" s="379"/>
      <c r="E27" s="5"/>
      <c r="F27" s="353"/>
      <c r="G27" s="353"/>
      <c r="H27" s="4"/>
      <c r="I27" s="5"/>
      <c r="J27" s="452"/>
      <c r="K27" s="452"/>
      <c r="L27" s="244"/>
      <c r="M27" s="244"/>
      <c r="N27" s="244"/>
    </row>
    <row r="28" spans="1:20" x14ac:dyDescent="0.25">
      <c r="A28" s="225" t="s">
        <v>24</v>
      </c>
      <c r="D28" s="376"/>
      <c r="E28" s="284"/>
      <c r="F28" s="390"/>
      <c r="G28" s="352"/>
      <c r="H28" s="391"/>
      <c r="I28" s="239"/>
      <c r="J28" s="458"/>
      <c r="K28" s="455"/>
    </row>
    <row r="29" spans="1:20" x14ac:dyDescent="0.25">
      <c r="A29" s="377" t="s">
        <v>25</v>
      </c>
      <c r="D29" s="376" t="s">
        <v>11</v>
      </c>
      <c r="E29" s="2">
        <f>'CA, WA'!D860</f>
        <v>280326705.57999992</v>
      </c>
      <c r="F29" s="353">
        <f>'CA, WA'!N860/100</f>
        <v>2.6699999999999998E-2</v>
      </c>
      <c r="G29" s="353">
        <f>'CA, WA'!X860/100</f>
        <v>2.7000000000000003E-2</v>
      </c>
      <c r="H29" s="12">
        <f>'CA, WA'!L860</f>
        <v>7472463</v>
      </c>
      <c r="I29" s="3">
        <f>'CA, WA'!V860</f>
        <v>7570061</v>
      </c>
      <c r="J29" s="457">
        <f>I29-H29</f>
        <v>97598</v>
      </c>
      <c r="K29" s="452">
        <f t="shared" ref="K29:K34" si="4">VLOOKUP(D29,$M$6:$N$21,2,0)*J29</f>
        <v>0</v>
      </c>
    </row>
    <row r="30" spans="1:20" x14ac:dyDescent="0.25">
      <c r="A30" s="377" t="s">
        <v>25</v>
      </c>
      <c r="D30" s="376" t="s">
        <v>12</v>
      </c>
      <c r="E30" s="2">
        <f>'CA, WA'!D808</f>
        <v>2243678193.8700004</v>
      </c>
      <c r="F30" s="353">
        <f>'CA, WA'!N808/100</f>
        <v>2.52E-2</v>
      </c>
      <c r="G30" s="353">
        <f>'CA, WA'!X808/100</f>
        <v>2.5699999999999997E-2</v>
      </c>
      <c r="H30" s="12">
        <f>'CA, WA'!L808</f>
        <v>56492130</v>
      </c>
      <c r="I30" s="3">
        <f>'CA, WA'!V808</f>
        <v>57702243</v>
      </c>
      <c r="J30" s="457">
        <f t="shared" ref="J30:J35" si="5">I30-H30</f>
        <v>1210113</v>
      </c>
      <c r="K30" s="452">
        <f t="shared" si="4"/>
        <v>0</v>
      </c>
    </row>
    <row r="31" spans="1:20" x14ac:dyDescent="0.25">
      <c r="A31" s="377" t="s">
        <v>25</v>
      </c>
      <c r="D31" s="376" t="s">
        <v>13</v>
      </c>
      <c r="E31" s="2">
        <f>'CA, WA'!D825</f>
        <v>526113489.95000005</v>
      </c>
      <c r="F31" s="353">
        <f>'CA, WA'!N825/100</f>
        <v>2.76E-2</v>
      </c>
      <c r="G31" s="353">
        <f>'CA, WA'!X825/100</f>
        <v>2.7400000000000001E-2</v>
      </c>
      <c r="H31" s="12">
        <f>'CA, WA'!L825</f>
        <v>14526469</v>
      </c>
      <c r="I31" s="3">
        <f>'CA, WA'!V825</f>
        <v>14411610</v>
      </c>
      <c r="J31" s="457">
        <f t="shared" si="5"/>
        <v>-114859</v>
      </c>
      <c r="K31" s="452">
        <f t="shared" si="4"/>
        <v>-114859</v>
      </c>
      <c r="M31" s="499" t="s">
        <v>527</v>
      </c>
      <c r="N31" s="499"/>
      <c r="T31" s="435"/>
    </row>
    <row r="32" spans="1:20" x14ac:dyDescent="0.25">
      <c r="A32" s="377" t="s">
        <v>25</v>
      </c>
      <c r="D32" s="376" t="s">
        <v>14</v>
      </c>
      <c r="E32" s="6">
        <f>'CA, WA'!D843-E160</f>
        <v>783969877.82000017</v>
      </c>
      <c r="F32" s="353">
        <f t="shared" ref="F32:F34" si="6">H32/E32</f>
        <v>2.9655413629728729E-2</v>
      </c>
      <c r="G32" s="353">
        <f t="shared" ref="G32:G34" si="7">I32/E32</f>
        <v>2.7910514956065554E-2</v>
      </c>
      <c r="H32" s="4">
        <f>'CA, WA'!L843-H160</f>
        <v>23248951</v>
      </c>
      <c r="I32" s="3">
        <f>'CA, WA'!V843</f>
        <v>21881003</v>
      </c>
      <c r="J32" s="457">
        <f>I32-H32</f>
        <v>-1367948</v>
      </c>
      <c r="K32" s="452">
        <f t="shared" si="4"/>
        <v>0</v>
      </c>
      <c r="M32" s="499"/>
      <c r="N32" s="499"/>
    </row>
    <row r="33" spans="1:14" x14ac:dyDescent="0.25">
      <c r="A33" s="377" t="s">
        <v>25</v>
      </c>
      <c r="D33" s="376" t="s">
        <v>15</v>
      </c>
      <c r="E33" s="6">
        <f>'CA, WA'!D877-E161</f>
        <v>3160310243.8699999</v>
      </c>
      <c r="F33" s="353">
        <f t="shared" si="6"/>
        <v>2.6247540146065541E-2</v>
      </c>
      <c r="G33" s="353">
        <f t="shared" si="7"/>
        <v>2.629430137790556E-2</v>
      </c>
      <c r="H33" s="4">
        <f>'CA, WA'!L877-H161</f>
        <v>82950370</v>
      </c>
      <c r="I33" s="3">
        <f>'CA, WA'!V877</f>
        <v>83098150</v>
      </c>
      <c r="J33" s="457">
        <f t="shared" si="5"/>
        <v>147780</v>
      </c>
      <c r="K33" s="452">
        <f t="shared" si="4"/>
        <v>0</v>
      </c>
      <c r="M33" s="499"/>
      <c r="N33" s="499"/>
    </row>
    <row r="34" spans="1:14" x14ac:dyDescent="0.25">
      <c r="A34" s="377" t="s">
        <v>25</v>
      </c>
      <c r="D34" s="376" t="s">
        <v>16</v>
      </c>
      <c r="E34" s="6">
        <f>'CA, WA'!D894-E162</f>
        <v>386446631.75</v>
      </c>
      <c r="F34" s="353">
        <f t="shared" si="6"/>
        <v>2.7051569715227566E-2</v>
      </c>
      <c r="G34" s="353">
        <f t="shared" si="7"/>
        <v>2.6300542338728767E-2</v>
      </c>
      <c r="H34" s="4">
        <f>'CA, WA'!L894-H162</f>
        <v>10453988</v>
      </c>
      <c r="I34" s="3">
        <f>'CA, WA'!V894</f>
        <v>10163756</v>
      </c>
      <c r="J34" s="457">
        <f t="shared" si="5"/>
        <v>-290232</v>
      </c>
      <c r="K34" s="452">
        <f t="shared" si="4"/>
        <v>0</v>
      </c>
      <c r="M34" s="499"/>
      <c r="N34" s="499"/>
    </row>
    <row r="35" spans="1:14" x14ac:dyDescent="0.25">
      <c r="A35" s="392" t="s">
        <v>26</v>
      </c>
      <c r="B35" s="393"/>
      <c r="C35" s="393"/>
      <c r="D35" s="386"/>
      <c r="E35" s="10">
        <f>SUM(E29:E34)</f>
        <v>7380845142.8400002</v>
      </c>
      <c r="F35" s="351">
        <f t="shared" ref="F35" si="8">H35/E35</f>
        <v>2.643929891813343E-2</v>
      </c>
      <c r="G35" s="351">
        <f t="shared" ref="G35" si="9">I35/E35</f>
        <v>2.6396275660788972E-2</v>
      </c>
      <c r="H35" s="8">
        <f>SUM(H29:H34)</f>
        <v>195144371</v>
      </c>
      <c r="I35" s="9">
        <f>'WY, UT, ID'!V896</f>
        <v>194826823</v>
      </c>
      <c r="J35" s="10">
        <f t="shared" si="5"/>
        <v>-317548</v>
      </c>
      <c r="K35" s="10">
        <f t="shared" ref="K35" si="10">SUM(K29:K34)</f>
        <v>-114859</v>
      </c>
      <c r="M35" s="499"/>
      <c r="N35" s="499"/>
    </row>
    <row r="36" spans="1:14" x14ac:dyDescent="0.25">
      <c r="D36" s="376"/>
      <c r="E36" s="284"/>
      <c r="F36" s="394"/>
      <c r="H36" s="391"/>
      <c r="I36" s="239"/>
      <c r="J36" s="458"/>
      <c r="K36" s="455"/>
    </row>
    <row r="37" spans="1:14" x14ac:dyDescent="0.25">
      <c r="A37" s="225" t="s">
        <v>27</v>
      </c>
      <c r="C37" s="395" t="s">
        <v>28</v>
      </c>
      <c r="D37" s="396" t="s">
        <v>6</v>
      </c>
      <c r="E37" s="13" t="s">
        <v>29</v>
      </c>
      <c r="F37" s="394"/>
      <c r="H37" s="391"/>
      <c r="I37" s="382"/>
      <c r="J37" s="458"/>
      <c r="K37" s="455"/>
    </row>
    <row r="38" spans="1:14" x14ac:dyDescent="0.25">
      <c r="A38" s="260" t="s">
        <v>30</v>
      </c>
      <c r="B38" s="14">
        <v>392.1</v>
      </c>
      <c r="C38" s="14" t="s">
        <v>11</v>
      </c>
      <c r="D38" s="397" t="s">
        <v>548</v>
      </c>
      <c r="E38" s="2">
        <f>VLOOKUP($B38&amp;$C38&amp;$D38,'Vlookup summary'!$D$2:$K$112,4,FALSE)</f>
        <v>304035.2510051069</v>
      </c>
      <c r="F38" s="11">
        <f>VLOOKUP($B38&amp;$C38&amp;$D38,'Vlookup summary'!$D$2:$K$112,5,FALSE)</f>
        <v>3.4799999999999998E-2</v>
      </c>
      <c r="G38" s="11">
        <f>VLOOKUP($B38&amp;$C38&amp;$D38,'Vlookup summary'!$D$2:$K$112,6,FALSE)</f>
        <v>8.6300000000000002E-2</v>
      </c>
      <c r="H38" s="12">
        <f>E38*F38</f>
        <v>10580.42673497772</v>
      </c>
      <c r="I38" s="3">
        <f>E38*G38</f>
        <v>26238.242161740727</v>
      </c>
      <c r="J38" s="239">
        <f>I38-H38</f>
        <v>15657.815426763007</v>
      </c>
      <c r="K38" s="6">
        <f t="shared" ref="K38:K69" si="11">VLOOKUP(D38,$M$6:$N$21,2,0)*J38</f>
        <v>3522.7531083761896</v>
      </c>
    </row>
    <row r="39" spans="1:14" x14ac:dyDescent="0.25">
      <c r="A39" s="260" t="s">
        <v>30</v>
      </c>
      <c r="B39" s="14">
        <v>392.1</v>
      </c>
      <c r="C39" s="14" t="s">
        <v>11</v>
      </c>
      <c r="D39" s="397" t="s">
        <v>11</v>
      </c>
      <c r="E39" s="2">
        <f>VLOOKUP($B39&amp;$C39&amp;$D39,'Vlookup summary'!$D$2:$K$112,4,FALSE)</f>
        <v>852235.96899489313</v>
      </c>
      <c r="F39" s="11">
        <f>VLOOKUP($B39&amp;$C39&amp;$D39,'Vlookup summary'!$D$2:$K$112,5,FALSE)</f>
        <v>3.4799999999999998E-2</v>
      </c>
      <c r="G39" s="11">
        <f>VLOOKUP($B39&amp;$C39&amp;$D39,'Vlookup summary'!$D$2:$K$112,6,FALSE)</f>
        <v>8.6300000000000002E-2</v>
      </c>
      <c r="H39" s="12">
        <f t="shared" ref="H39:H102" si="12">E39*F39</f>
        <v>29657.811721022277</v>
      </c>
      <c r="I39" s="3">
        <f t="shared" ref="I39:I102" si="13">E39*G39</f>
        <v>73547.964124259277</v>
      </c>
      <c r="J39" s="239">
        <f t="shared" ref="J39:J102" si="14">I39-H39</f>
        <v>43890.152403237</v>
      </c>
      <c r="K39" s="6">
        <f t="shared" si="11"/>
        <v>0</v>
      </c>
    </row>
    <row r="40" spans="1:14" x14ac:dyDescent="0.25">
      <c r="A40" s="260" t="s">
        <v>30</v>
      </c>
      <c r="B40" s="14">
        <v>392.1</v>
      </c>
      <c r="C40" s="14" t="s">
        <v>16</v>
      </c>
      <c r="D40" s="397" t="s">
        <v>547</v>
      </c>
      <c r="E40" s="2">
        <f>VLOOKUP($B40&amp;$C40&amp;$D40,'Vlookup summary'!$D$2:$K$112,4,FALSE)</f>
        <v>768932.44155941717</v>
      </c>
      <c r="F40" s="11">
        <f>VLOOKUP($B40&amp;$C40&amp;$D40,'Vlookup summary'!$D$2:$K$112,5,FALSE)</f>
        <v>4.2800000000000005E-2</v>
      </c>
      <c r="G40" s="11">
        <f>VLOOKUP($B40&amp;$C40&amp;$D40,'Vlookup summary'!$D$2:$K$112,6,FALSE)</f>
        <v>8.7300000000000003E-2</v>
      </c>
      <c r="H40" s="12">
        <f t="shared" si="12"/>
        <v>32910.308498743056</v>
      </c>
      <c r="I40" s="3">
        <f t="shared" si="13"/>
        <v>67127.802148137125</v>
      </c>
      <c r="J40" s="239">
        <f t="shared" si="14"/>
        <v>34217.49364939407</v>
      </c>
      <c r="K40" s="6">
        <f t="shared" si="11"/>
        <v>0</v>
      </c>
    </row>
    <row r="41" spans="1:14" x14ac:dyDescent="0.25">
      <c r="A41" s="260" t="s">
        <v>30</v>
      </c>
      <c r="B41" s="14">
        <v>392.1</v>
      </c>
      <c r="C41" s="14" t="s">
        <v>16</v>
      </c>
      <c r="D41" s="397" t="s">
        <v>16</v>
      </c>
      <c r="E41" s="2">
        <f>VLOOKUP($B41&amp;$C41&amp;$D41,'Vlookup summary'!$D$2:$K$112,4,FALSE)</f>
        <v>2295198.4384405832</v>
      </c>
      <c r="F41" s="11">
        <f>VLOOKUP($B41&amp;$C41&amp;$D41,'Vlookup summary'!$D$2:$K$112,5,FALSE)</f>
        <v>4.2800000000000005E-2</v>
      </c>
      <c r="G41" s="11">
        <f>VLOOKUP($B41&amp;$C41&amp;$D41,'Vlookup summary'!$D$2:$K$112,6,FALSE)</f>
        <v>8.7300000000000003E-2</v>
      </c>
      <c r="H41" s="12">
        <f t="shared" si="12"/>
        <v>98234.493165256965</v>
      </c>
      <c r="I41" s="3">
        <f t="shared" si="13"/>
        <v>200370.82367586292</v>
      </c>
      <c r="J41" s="239">
        <f t="shared" si="14"/>
        <v>102136.33051060596</v>
      </c>
      <c r="K41" s="6">
        <f t="shared" si="11"/>
        <v>0</v>
      </c>
    </row>
    <row r="42" spans="1:14" x14ac:dyDescent="0.25">
      <c r="A42" s="260" t="s">
        <v>30</v>
      </c>
      <c r="B42" s="14">
        <v>392.1</v>
      </c>
      <c r="C42" s="14" t="s">
        <v>12</v>
      </c>
      <c r="D42" s="397" t="s">
        <v>548</v>
      </c>
      <c r="E42" s="2">
        <f>VLOOKUP($B42&amp;$C42&amp;$D42,'Vlookup summary'!$D$2:$K$112,4,FALSE)</f>
        <v>857170.81143625523</v>
      </c>
      <c r="F42" s="11">
        <f>VLOOKUP($B42&amp;$C42&amp;$D42,'Vlookup summary'!$D$2:$K$112,5,FALSE)</f>
        <v>7.0400000000000004E-2</v>
      </c>
      <c r="G42" s="11">
        <f>VLOOKUP($B42&amp;$C42&amp;$D42,'Vlookup summary'!$D$2:$K$112,6,FALSE)</f>
        <v>6.4299999999999996E-2</v>
      </c>
      <c r="H42" s="12">
        <f t="shared" si="12"/>
        <v>60344.825125112373</v>
      </c>
      <c r="I42" s="3">
        <f t="shared" si="13"/>
        <v>55116.08317535121</v>
      </c>
      <c r="J42" s="239">
        <f t="shared" si="14"/>
        <v>-5228.7419497611627</v>
      </c>
      <c r="K42" s="6">
        <f t="shared" si="11"/>
        <v>-1176.3816633663087</v>
      </c>
    </row>
    <row r="43" spans="1:14" x14ac:dyDescent="0.25">
      <c r="A43" s="260" t="s">
        <v>30</v>
      </c>
      <c r="B43" s="14">
        <v>392.1</v>
      </c>
      <c r="C43" s="14" t="s">
        <v>12</v>
      </c>
      <c r="D43" s="397" t="s">
        <v>12</v>
      </c>
      <c r="E43" s="2">
        <f>VLOOKUP($B43&amp;$C43&amp;$D43,'Vlookup summary'!$D$2:$K$112,4,FALSE)</f>
        <v>7689180.5381961875</v>
      </c>
      <c r="F43" s="11">
        <f>VLOOKUP($B43&amp;$C43&amp;$D43,'Vlookup summary'!$D$2:$K$112,5,FALSE)</f>
        <v>7.0400000000000004E-2</v>
      </c>
      <c r="G43" s="11">
        <f>VLOOKUP($B43&amp;$C43&amp;$D43,'Vlookup summary'!$D$2:$K$112,6,FALSE)</f>
        <v>6.4299999999999996E-2</v>
      </c>
      <c r="H43" s="12">
        <f t="shared" si="12"/>
        <v>541318.30988901167</v>
      </c>
      <c r="I43" s="3">
        <f t="shared" si="13"/>
        <v>494414.30860601482</v>
      </c>
      <c r="J43" s="239">
        <f t="shared" si="14"/>
        <v>-46904.001282996847</v>
      </c>
      <c r="K43" s="6">
        <f t="shared" si="11"/>
        <v>0</v>
      </c>
    </row>
    <row r="44" spans="1:14" x14ac:dyDescent="0.25">
      <c r="A44" s="260" t="s">
        <v>30</v>
      </c>
      <c r="B44" s="14">
        <v>392.1</v>
      </c>
      <c r="C44" s="14" t="s">
        <v>12</v>
      </c>
      <c r="D44" s="397" t="s">
        <v>21</v>
      </c>
      <c r="E44" s="2">
        <f>VLOOKUP($B44&amp;$C44&amp;$D44,'Vlookup summary'!$D$2:$K$112,4,FALSE)</f>
        <v>255789.00036755638</v>
      </c>
      <c r="F44" s="11">
        <f>VLOOKUP($B44&amp;$C44&amp;$D44,'Vlookup summary'!$D$2:$K$112,5,FALSE)</f>
        <v>7.0400000000000004E-2</v>
      </c>
      <c r="G44" s="11">
        <f>VLOOKUP($B44&amp;$C44&amp;$D44,'Vlookup summary'!$D$2:$K$112,6,FALSE)</f>
        <v>6.4299999999999996E-2</v>
      </c>
      <c r="H44" s="12">
        <f t="shared" si="12"/>
        <v>18007.54562587597</v>
      </c>
      <c r="I44" s="3">
        <f t="shared" si="13"/>
        <v>16447.232723633875</v>
      </c>
      <c r="J44" s="239">
        <f t="shared" si="14"/>
        <v>-1560.3129022420944</v>
      </c>
      <c r="K44" s="6">
        <f t="shared" si="11"/>
        <v>-106.65183256610941</v>
      </c>
    </row>
    <row r="45" spans="1:14" x14ac:dyDescent="0.25">
      <c r="A45" s="260" t="s">
        <v>30</v>
      </c>
      <c r="B45" s="14">
        <v>392.1</v>
      </c>
      <c r="C45" s="14" t="s">
        <v>31</v>
      </c>
      <c r="D45" s="397" t="s">
        <v>547</v>
      </c>
      <c r="E45" s="2">
        <f>VLOOKUP($B45&amp;$C45&amp;$D45,'Vlookup summary'!$D$2:$K$112,4,FALSE)</f>
        <v>334604.77553915529</v>
      </c>
      <c r="F45" s="11">
        <f>VLOOKUP($B45&amp;$C45&amp;$D45,'Vlookup summary'!$D$2:$K$112,5,FALSE)</f>
        <v>2.53E-2</v>
      </c>
      <c r="G45" s="11">
        <f>VLOOKUP($B45&amp;$C45&amp;$D45,'Vlookup summary'!$D$2:$K$112,6,FALSE)</f>
        <v>3.8199999999999998E-2</v>
      </c>
      <c r="H45" s="12">
        <f t="shared" si="12"/>
        <v>8465.5008211406293</v>
      </c>
      <c r="I45" s="3">
        <f t="shared" si="13"/>
        <v>12781.902425595732</v>
      </c>
      <c r="J45" s="239">
        <f t="shared" si="14"/>
        <v>4316.4016044551026</v>
      </c>
      <c r="K45" s="6">
        <f t="shared" si="11"/>
        <v>0</v>
      </c>
    </row>
    <row r="46" spans="1:14" x14ac:dyDescent="0.25">
      <c r="A46" s="260" t="s">
        <v>30</v>
      </c>
      <c r="B46" s="14">
        <v>392.1</v>
      </c>
      <c r="C46" s="14" t="s">
        <v>31</v>
      </c>
      <c r="D46" s="397" t="s">
        <v>548</v>
      </c>
      <c r="E46" s="2">
        <f>VLOOKUP($B46&amp;$C46&amp;$D46,'Vlookup summary'!$D$2:$K$112,4,FALSE)</f>
        <v>75190.814460844747</v>
      </c>
      <c r="F46" s="11">
        <f>VLOOKUP($B46&amp;$C46&amp;$D46,'Vlookup summary'!$D$2:$K$112,5,FALSE)</f>
        <v>2.53E-2</v>
      </c>
      <c r="G46" s="11">
        <f>VLOOKUP($B46&amp;$C46&amp;$D46,'Vlookup summary'!$D$2:$K$112,6,FALSE)</f>
        <v>3.8199999999999998E-2</v>
      </c>
      <c r="H46" s="12">
        <f t="shared" si="12"/>
        <v>1902.3276058593722</v>
      </c>
      <c r="I46" s="3">
        <f t="shared" si="13"/>
        <v>2872.289112404269</v>
      </c>
      <c r="J46" s="239">
        <f t="shared" si="14"/>
        <v>969.96150654489679</v>
      </c>
      <c r="K46" s="6">
        <f t="shared" si="11"/>
        <v>218.22551991166762</v>
      </c>
    </row>
    <row r="47" spans="1:14" x14ac:dyDescent="0.25">
      <c r="A47" s="260" t="s">
        <v>30</v>
      </c>
      <c r="B47" s="14">
        <v>392.1</v>
      </c>
      <c r="C47" s="14" t="s">
        <v>15</v>
      </c>
      <c r="D47" s="397" t="s">
        <v>547</v>
      </c>
      <c r="E47" s="2">
        <f>VLOOKUP($B47&amp;$C47&amp;$D47,'Vlookup summary'!$D$2:$K$112,4,FALSE)</f>
        <v>3051699.8919571475</v>
      </c>
      <c r="F47" s="11">
        <f>VLOOKUP($B47&amp;$C47&amp;$D47,'Vlookup summary'!$D$2:$K$112,5,FALSE)</f>
        <v>5.04E-2</v>
      </c>
      <c r="G47" s="11">
        <f>VLOOKUP($B47&amp;$C47&amp;$D47,'Vlookup summary'!$D$2:$K$112,6,FALSE)</f>
        <v>8.9200000000000002E-2</v>
      </c>
      <c r="H47" s="12">
        <f t="shared" si="12"/>
        <v>153805.67455464022</v>
      </c>
      <c r="I47" s="3">
        <f t="shared" si="13"/>
        <v>272211.63036257756</v>
      </c>
      <c r="J47" s="239">
        <f t="shared" si="14"/>
        <v>118405.95580793734</v>
      </c>
      <c r="K47" s="6">
        <f t="shared" si="11"/>
        <v>0</v>
      </c>
    </row>
    <row r="48" spans="1:14" x14ac:dyDescent="0.25">
      <c r="A48" s="260" t="s">
        <v>30</v>
      </c>
      <c r="B48" s="14">
        <v>392.1</v>
      </c>
      <c r="C48" s="14" t="s">
        <v>15</v>
      </c>
      <c r="D48" s="397" t="s">
        <v>15</v>
      </c>
      <c r="E48" s="2">
        <f>VLOOKUP($B48&amp;$C48&amp;$D48,'Vlookup summary'!$D$2:$K$112,4,FALSE)</f>
        <v>10010742.38042848</v>
      </c>
      <c r="F48" s="11">
        <f>VLOOKUP($B48&amp;$C48&amp;$D48,'Vlookup summary'!$D$2:$K$112,5,FALSE)</f>
        <v>5.04E-2</v>
      </c>
      <c r="G48" s="11">
        <f>VLOOKUP($B48&amp;$C48&amp;$D48,'Vlookup summary'!$D$2:$K$112,6,FALSE)</f>
        <v>8.9200000000000002E-2</v>
      </c>
      <c r="H48" s="12">
        <f t="shared" si="12"/>
        <v>504541.4159735954</v>
      </c>
      <c r="I48" s="3">
        <f t="shared" si="13"/>
        <v>892958.22033422044</v>
      </c>
      <c r="J48" s="239">
        <f t="shared" si="14"/>
        <v>388416.80436062504</v>
      </c>
      <c r="K48" s="6">
        <f t="shared" si="11"/>
        <v>0</v>
      </c>
    </row>
    <row r="49" spans="1:11" x14ac:dyDescent="0.25">
      <c r="A49" s="260" t="s">
        <v>30</v>
      </c>
      <c r="B49" s="14">
        <v>392.1</v>
      </c>
      <c r="C49" s="14" t="s">
        <v>15</v>
      </c>
      <c r="D49" s="397" t="s">
        <v>549</v>
      </c>
      <c r="E49" s="2">
        <f>VLOOKUP($B49&amp;$C49&amp;$D49,'Vlookup summary'!$D$2:$K$112,4,FALSE)</f>
        <v>251861.77661250031</v>
      </c>
      <c r="F49" s="11">
        <f>VLOOKUP($B49&amp;$C49&amp;$D49,'Vlookup summary'!$D$2:$K$112,5,FALSE)</f>
        <v>5.04E-2</v>
      </c>
      <c r="G49" s="11">
        <f>VLOOKUP($B49&amp;$C49&amp;$D49,'Vlookup summary'!$D$2:$K$112,6,FALSE)</f>
        <v>8.9200000000000002E-2</v>
      </c>
      <c r="H49" s="12">
        <f t="shared" si="12"/>
        <v>12693.833541270016</v>
      </c>
      <c r="I49" s="3">
        <f t="shared" si="13"/>
        <v>22466.070473835029</v>
      </c>
      <c r="J49" s="239">
        <f t="shared" si="14"/>
        <v>9772.2369325650125</v>
      </c>
      <c r="K49" s="6">
        <f t="shared" si="11"/>
        <v>0</v>
      </c>
    </row>
    <row r="50" spans="1:11" x14ac:dyDescent="0.25">
      <c r="A50" s="260" t="s">
        <v>30</v>
      </c>
      <c r="B50" s="14">
        <v>392.1</v>
      </c>
      <c r="C50" s="14" t="s">
        <v>15</v>
      </c>
      <c r="D50" s="397" t="s">
        <v>21</v>
      </c>
      <c r="E50" s="2">
        <f>VLOOKUP($B50&amp;$C50&amp;$D50,'Vlookup summary'!$D$2:$K$112,4,FALSE)</f>
        <v>2635087.9810018684</v>
      </c>
      <c r="F50" s="11">
        <f>VLOOKUP($B50&amp;$C50&amp;$D50,'Vlookup summary'!$D$2:$K$112,5,FALSE)</f>
        <v>5.04E-2</v>
      </c>
      <c r="G50" s="11">
        <f>VLOOKUP($B50&amp;$C50&amp;$D50,'Vlookup summary'!$D$2:$K$112,6,FALSE)</f>
        <v>8.9200000000000002E-2</v>
      </c>
      <c r="H50" s="12">
        <f t="shared" si="12"/>
        <v>132808.43424249417</v>
      </c>
      <c r="I50" s="3">
        <f t="shared" si="13"/>
        <v>235049.84790536665</v>
      </c>
      <c r="J50" s="239">
        <f t="shared" si="14"/>
        <v>102241.41366287248</v>
      </c>
      <c r="K50" s="6">
        <f t="shared" si="11"/>
        <v>6988.4919336539151</v>
      </c>
    </row>
    <row r="51" spans="1:11" x14ac:dyDescent="0.25">
      <c r="A51" s="260" t="s">
        <v>30</v>
      </c>
      <c r="B51" s="14">
        <v>392.1</v>
      </c>
      <c r="C51" s="14" t="s">
        <v>13</v>
      </c>
      <c r="D51" s="397" t="s">
        <v>13</v>
      </c>
      <c r="E51" s="2">
        <f>VLOOKUP($B51&amp;$C51&amp;$D51,'Vlookup summary'!$D$2:$K$112,4,FALSE)</f>
        <v>1022424.2474668216</v>
      </c>
      <c r="F51" s="11">
        <f>VLOOKUP($B51&amp;$C51&amp;$D51,'Vlookup summary'!$D$2:$K$112,5,FALSE)</f>
        <v>5.5999999999999994E-2</v>
      </c>
      <c r="G51" s="11">
        <f>VLOOKUP($B51&amp;$C51&amp;$D51,'Vlookup summary'!$D$2:$K$112,6,FALSE)</f>
        <v>2.8999999999999998E-2</v>
      </c>
      <c r="H51" s="12">
        <f t="shared" si="12"/>
        <v>57255.757858142002</v>
      </c>
      <c r="I51" s="3">
        <f t="shared" si="13"/>
        <v>29650.303176537822</v>
      </c>
      <c r="J51" s="239">
        <f t="shared" si="14"/>
        <v>-27605.45468160418</v>
      </c>
      <c r="K51" s="6">
        <f t="shared" si="11"/>
        <v>-27605.45468160418</v>
      </c>
    </row>
    <row r="52" spans="1:11" x14ac:dyDescent="0.25">
      <c r="A52" s="260" t="s">
        <v>30</v>
      </c>
      <c r="B52" s="14">
        <v>392.1</v>
      </c>
      <c r="C52" s="14" t="s">
        <v>13</v>
      </c>
      <c r="D52" s="397" t="s">
        <v>548</v>
      </c>
      <c r="E52" s="2">
        <f>VLOOKUP($B52&amp;$C52&amp;$D52,'Vlookup summary'!$D$2:$K$112,4,FALSE)</f>
        <v>608194.39253317844</v>
      </c>
      <c r="F52" s="11">
        <f>VLOOKUP($B52&amp;$C52&amp;$D52,'Vlookup summary'!$D$2:$K$112,5,FALSE)</f>
        <v>5.5999999999999994E-2</v>
      </c>
      <c r="G52" s="11">
        <f>VLOOKUP($B52&amp;$C52&amp;$D52,'Vlookup summary'!$D$2:$K$112,6,FALSE)</f>
        <v>2.8999999999999998E-2</v>
      </c>
      <c r="H52" s="12">
        <f t="shared" si="12"/>
        <v>34058.885981857988</v>
      </c>
      <c r="I52" s="3">
        <f t="shared" si="13"/>
        <v>17637.637383462174</v>
      </c>
      <c r="J52" s="239">
        <f t="shared" si="14"/>
        <v>-16421.248598395814</v>
      </c>
      <c r="K52" s="6">
        <f t="shared" si="11"/>
        <v>-3694.5131211944622</v>
      </c>
    </row>
    <row r="53" spans="1:11" x14ac:dyDescent="0.25">
      <c r="A53" s="260" t="s">
        <v>30</v>
      </c>
      <c r="B53" s="14">
        <v>392.1</v>
      </c>
      <c r="C53" s="14" t="s">
        <v>14</v>
      </c>
      <c r="D53" s="397" t="s">
        <v>547</v>
      </c>
      <c r="E53" s="2">
        <f>VLOOKUP($B53&amp;$C53&amp;$D53,'Vlookup summary'!$D$2:$K$112,4,FALSE)</f>
        <v>1446493.3557118888</v>
      </c>
      <c r="F53" s="11">
        <f>VLOOKUP($B53&amp;$C53&amp;$D53,'Vlookup summary'!$D$2:$K$112,5,FALSE)</f>
        <v>5.8499999999999996E-2</v>
      </c>
      <c r="G53" s="11">
        <f>VLOOKUP($B53&amp;$C53&amp;$D53,'Vlookup summary'!$D$2:$K$112,6,FALSE)</f>
        <v>8.7799999999999989E-2</v>
      </c>
      <c r="H53" s="12">
        <f t="shared" si="12"/>
        <v>84619.86130914549</v>
      </c>
      <c r="I53" s="3">
        <f t="shared" si="13"/>
        <v>127002.11663150381</v>
      </c>
      <c r="J53" s="239">
        <f t="shared" si="14"/>
        <v>42382.255322358324</v>
      </c>
      <c r="K53" s="6">
        <f t="shared" si="11"/>
        <v>0</v>
      </c>
    </row>
    <row r="54" spans="1:11" x14ac:dyDescent="0.25">
      <c r="A54" s="260" t="s">
        <v>30</v>
      </c>
      <c r="B54" s="14">
        <v>392.1</v>
      </c>
      <c r="C54" s="14" t="s">
        <v>14</v>
      </c>
      <c r="D54" s="397" t="s">
        <v>14</v>
      </c>
      <c r="E54" s="2">
        <f>VLOOKUP($B54&amp;$C54&amp;$D54,'Vlookup summary'!$D$2:$K$112,4,FALSE)</f>
        <v>2585714.1863895361</v>
      </c>
      <c r="F54" s="11">
        <f>VLOOKUP($B54&amp;$C54&amp;$D54,'Vlookup summary'!$D$2:$K$112,5,FALSE)</f>
        <v>5.8499999999999996E-2</v>
      </c>
      <c r="G54" s="11">
        <f>VLOOKUP($B54&amp;$C54&amp;$D54,'Vlookup summary'!$D$2:$K$112,6,FALSE)</f>
        <v>8.7799999999999989E-2</v>
      </c>
      <c r="H54" s="12">
        <f t="shared" si="12"/>
        <v>151264.27990378786</v>
      </c>
      <c r="I54" s="3">
        <f t="shared" si="13"/>
        <v>227025.70556500123</v>
      </c>
      <c r="J54" s="239">
        <f t="shared" si="14"/>
        <v>75761.425661213376</v>
      </c>
      <c r="K54" s="6">
        <f t="shared" si="11"/>
        <v>0</v>
      </c>
    </row>
    <row r="55" spans="1:11" x14ac:dyDescent="0.25">
      <c r="A55" s="260" t="s">
        <v>30</v>
      </c>
      <c r="B55" s="14">
        <v>392.1</v>
      </c>
      <c r="C55" s="14" t="s">
        <v>14</v>
      </c>
      <c r="D55" s="397" t="s">
        <v>550</v>
      </c>
      <c r="E55" s="2">
        <f>VLOOKUP($B55&amp;$C55&amp;$D55,'Vlookup summary'!$D$2:$K$112,4,FALSE)</f>
        <v>632947.11789857585</v>
      </c>
      <c r="F55" s="11">
        <f>VLOOKUP($B55&amp;$C55&amp;$D55,'Vlookup summary'!$D$2:$K$112,5,FALSE)</f>
        <v>5.8499999999999996E-2</v>
      </c>
      <c r="G55" s="11">
        <f>VLOOKUP($B55&amp;$C55&amp;$D55,'Vlookup summary'!$D$2:$K$112,6,FALSE)</f>
        <v>8.7799999999999989E-2</v>
      </c>
      <c r="H55" s="12">
        <f t="shared" si="12"/>
        <v>37027.406397066683</v>
      </c>
      <c r="I55" s="3">
        <f t="shared" si="13"/>
        <v>55572.75695149495</v>
      </c>
      <c r="J55" s="239">
        <f t="shared" si="14"/>
        <v>18545.350554428267</v>
      </c>
      <c r="K55" s="6">
        <f t="shared" si="11"/>
        <v>4172.4014194133533</v>
      </c>
    </row>
    <row r="56" spans="1:11" x14ac:dyDescent="0.25">
      <c r="A56" s="260" t="s">
        <v>30</v>
      </c>
      <c r="B56" s="14">
        <v>392.3</v>
      </c>
      <c r="C56" s="14" t="s">
        <v>15</v>
      </c>
      <c r="D56" s="397" t="s">
        <v>21</v>
      </c>
      <c r="E56" s="2">
        <f>VLOOKUP($B56&amp;$C56&amp;$D56,'Vlookup summary'!$D$2:$K$112,4,FALSE)</f>
        <v>1860982.02</v>
      </c>
      <c r="F56" s="11">
        <f>VLOOKUP($B56&amp;$C56&amp;$D56,'Vlookup summary'!$D$2:$K$112,5,FALSE)</f>
        <v>2.5099999999999997E-2</v>
      </c>
      <c r="G56" s="11">
        <f>VLOOKUP($B56&amp;$C56&amp;$D56,'Vlookup summary'!$D$2:$K$112,6,FALSE)</f>
        <v>6.2300000000000001E-2</v>
      </c>
      <c r="H56" s="12">
        <f t="shared" si="12"/>
        <v>46710.648701999999</v>
      </c>
      <c r="I56" s="3">
        <f t="shared" si="13"/>
        <v>115939.179846</v>
      </c>
      <c r="J56" s="239">
        <f t="shared" si="14"/>
        <v>69228.531144000008</v>
      </c>
      <c r="K56" s="6">
        <f t="shared" si="11"/>
        <v>4731.9673520343658</v>
      </c>
    </row>
    <row r="57" spans="1:11" x14ac:dyDescent="0.25">
      <c r="A57" s="260" t="s">
        <v>30</v>
      </c>
      <c r="B57" s="14">
        <v>392.5</v>
      </c>
      <c r="C57" s="14" t="s">
        <v>11</v>
      </c>
      <c r="D57" s="397" t="s">
        <v>548</v>
      </c>
      <c r="E57" s="2">
        <f>VLOOKUP($B57&amp;$C57&amp;$D57,'Vlookup summary'!$D$2:$K$112,4,FALSE)</f>
        <v>204130.07058677994</v>
      </c>
      <c r="F57" s="11">
        <f>VLOOKUP($B57&amp;$C57&amp;$D57,'Vlookup summary'!$D$2:$K$112,5,FALSE)</f>
        <v>4.4900000000000002E-2</v>
      </c>
      <c r="G57" s="11">
        <f>VLOOKUP($B57&amp;$C57&amp;$D57,'Vlookup summary'!$D$2:$K$112,6,FALSE)</f>
        <v>5.3099999999999994E-2</v>
      </c>
      <c r="H57" s="12">
        <f t="shared" si="12"/>
        <v>9165.4401693464206</v>
      </c>
      <c r="I57" s="3">
        <f t="shared" si="13"/>
        <v>10839.306748158013</v>
      </c>
      <c r="J57" s="239">
        <f t="shared" si="14"/>
        <v>1673.8665788115923</v>
      </c>
      <c r="K57" s="6">
        <f t="shared" si="11"/>
        <v>376.59268121380472</v>
      </c>
    </row>
    <row r="58" spans="1:11" x14ac:dyDescent="0.25">
      <c r="A58" s="260" t="s">
        <v>30</v>
      </c>
      <c r="B58" s="14">
        <v>392.5</v>
      </c>
      <c r="C58" s="14" t="s">
        <v>11</v>
      </c>
      <c r="D58" s="397" t="s">
        <v>11</v>
      </c>
      <c r="E58" s="2">
        <f>VLOOKUP($B58&amp;$C58&amp;$D58,'Vlookup summary'!$D$2:$K$112,4,FALSE)</f>
        <v>793720.01941322011</v>
      </c>
      <c r="F58" s="11">
        <f>VLOOKUP($B58&amp;$C58&amp;$D58,'Vlookup summary'!$D$2:$K$112,5,FALSE)</f>
        <v>4.4900000000000002E-2</v>
      </c>
      <c r="G58" s="11">
        <f>VLOOKUP($B58&amp;$C58&amp;$D58,'Vlookup summary'!$D$2:$K$112,6,FALSE)</f>
        <v>5.3099999999999994E-2</v>
      </c>
      <c r="H58" s="12">
        <f t="shared" si="12"/>
        <v>35638.028871653587</v>
      </c>
      <c r="I58" s="3">
        <f t="shared" si="13"/>
        <v>42146.533030841987</v>
      </c>
      <c r="J58" s="239">
        <f t="shared" si="14"/>
        <v>6508.5041591884001</v>
      </c>
      <c r="K58" s="6">
        <f t="shared" si="11"/>
        <v>0</v>
      </c>
    </row>
    <row r="59" spans="1:11" x14ac:dyDescent="0.25">
      <c r="A59" s="260" t="s">
        <v>30</v>
      </c>
      <c r="B59" s="14">
        <v>392.5</v>
      </c>
      <c r="C59" s="14" t="s">
        <v>16</v>
      </c>
      <c r="D59" s="397" t="s">
        <v>547</v>
      </c>
      <c r="E59" s="2">
        <f>VLOOKUP($B59&amp;$C59&amp;$D59,'Vlookup summary'!$D$2:$K$112,4,FALSE)</f>
        <v>779534.37697559211</v>
      </c>
      <c r="F59" s="11">
        <f>VLOOKUP($B59&amp;$C59&amp;$D59,'Vlookup summary'!$D$2:$K$112,5,FALSE)</f>
        <v>4.3400000000000001E-2</v>
      </c>
      <c r="G59" s="11">
        <f>VLOOKUP($B59&amp;$C59&amp;$D59,'Vlookup summary'!$D$2:$K$112,6,FALSE)</f>
        <v>5.1900000000000002E-2</v>
      </c>
      <c r="H59" s="12">
        <f t="shared" si="12"/>
        <v>33831.791960740695</v>
      </c>
      <c r="I59" s="3">
        <f t="shared" si="13"/>
        <v>40457.83416503323</v>
      </c>
      <c r="J59" s="239">
        <f t="shared" si="14"/>
        <v>6626.0422042925347</v>
      </c>
      <c r="K59" s="6">
        <f t="shared" si="11"/>
        <v>0</v>
      </c>
    </row>
    <row r="60" spans="1:11" x14ac:dyDescent="0.25">
      <c r="A60" s="260" t="s">
        <v>30</v>
      </c>
      <c r="B60" s="14">
        <v>392.5</v>
      </c>
      <c r="C60" s="14" t="s">
        <v>16</v>
      </c>
      <c r="D60" s="397" t="s">
        <v>16</v>
      </c>
      <c r="E60" s="2">
        <f>VLOOKUP($B60&amp;$C60&amp;$D60,'Vlookup summary'!$D$2:$K$112,4,FALSE)</f>
        <v>4350829.0830244087</v>
      </c>
      <c r="F60" s="11">
        <f>VLOOKUP($B60&amp;$C60&amp;$D60,'Vlookup summary'!$D$2:$K$112,5,FALSE)</f>
        <v>4.3400000000000001E-2</v>
      </c>
      <c r="G60" s="11">
        <f>VLOOKUP($B60&amp;$C60&amp;$D60,'Vlookup summary'!$D$2:$K$112,6,FALSE)</f>
        <v>5.1900000000000002E-2</v>
      </c>
      <c r="H60" s="12">
        <f t="shared" si="12"/>
        <v>188825.98220325934</v>
      </c>
      <c r="I60" s="3">
        <f t="shared" si="13"/>
        <v>225808.02940896683</v>
      </c>
      <c r="J60" s="239">
        <f t="shared" si="14"/>
        <v>36982.047205707495</v>
      </c>
      <c r="K60" s="6">
        <f t="shared" si="11"/>
        <v>0</v>
      </c>
    </row>
    <row r="61" spans="1:11" x14ac:dyDescent="0.25">
      <c r="A61" s="260" t="s">
        <v>30</v>
      </c>
      <c r="B61" s="14">
        <v>392.5</v>
      </c>
      <c r="C61" s="14" t="s">
        <v>12</v>
      </c>
      <c r="D61" s="397" t="s">
        <v>548</v>
      </c>
      <c r="E61" s="2">
        <f>VLOOKUP($B61&amp;$C61&amp;$D61,'Vlookup summary'!$D$2:$K$112,4,FALSE)</f>
        <v>1109491.543908461</v>
      </c>
      <c r="F61" s="11">
        <f>VLOOKUP($B61&amp;$C61&amp;$D61,'Vlookup summary'!$D$2:$K$112,5,FALSE)</f>
        <v>5.4800000000000001E-2</v>
      </c>
      <c r="G61" s="11">
        <f>VLOOKUP($B61&amp;$C61&amp;$D61,'Vlookup summary'!$D$2:$K$112,6,FALSE)</f>
        <v>5.5099999999999996E-2</v>
      </c>
      <c r="H61" s="12">
        <f t="shared" si="12"/>
        <v>60800.136606183667</v>
      </c>
      <c r="I61" s="3">
        <f t="shared" si="13"/>
        <v>61132.9840693562</v>
      </c>
      <c r="J61" s="239">
        <f t="shared" si="14"/>
        <v>332.84746317253303</v>
      </c>
      <c r="K61" s="6">
        <f t="shared" si="11"/>
        <v>74.885250818707149</v>
      </c>
    </row>
    <row r="62" spans="1:11" x14ac:dyDescent="0.25">
      <c r="A62" s="260" t="s">
        <v>30</v>
      </c>
      <c r="B62" s="14">
        <v>392.5</v>
      </c>
      <c r="C62" s="14" t="s">
        <v>12</v>
      </c>
      <c r="D62" s="397" t="s">
        <v>12</v>
      </c>
      <c r="E62" s="2">
        <f>VLOOKUP($B62&amp;$C62&amp;$D62,'Vlookup summary'!$D$2:$K$112,4,FALSE)</f>
        <v>11812885.246091539</v>
      </c>
      <c r="F62" s="11">
        <f>VLOOKUP($B62&amp;$C62&amp;$D62,'Vlookup summary'!$D$2:$K$112,5,FALSE)</f>
        <v>5.4800000000000001E-2</v>
      </c>
      <c r="G62" s="11">
        <f>VLOOKUP($B62&amp;$C62&amp;$D62,'Vlookup summary'!$D$2:$K$112,6,FALSE)</f>
        <v>5.5099999999999996E-2</v>
      </c>
      <c r="H62" s="12">
        <f t="shared" si="12"/>
        <v>647346.11148581631</v>
      </c>
      <c r="I62" s="3">
        <f t="shared" si="13"/>
        <v>650889.97705964372</v>
      </c>
      <c r="J62" s="239">
        <f t="shared" si="14"/>
        <v>3543.8655738274101</v>
      </c>
      <c r="K62" s="6">
        <f t="shared" si="11"/>
        <v>0</v>
      </c>
    </row>
    <row r="63" spans="1:11" x14ac:dyDescent="0.25">
      <c r="A63" s="260" t="s">
        <v>30</v>
      </c>
      <c r="B63" s="14">
        <v>392.5</v>
      </c>
      <c r="C63" s="14" t="s">
        <v>15</v>
      </c>
      <c r="D63" s="397" t="s">
        <v>547</v>
      </c>
      <c r="E63" s="2">
        <f>VLOOKUP($B63&amp;$C63&amp;$D63,'Vlookup summary'!$D$2:$K$112,4,FALSE)</f>
        <v>3608319.9713303219</v>
      </c>
      <c r="F63" s="11">
        <f>VLOOKUP($B63&amp;$C63&amp;$D63,'Vlookup summary'!$D$2:$K$112,5,FALSE)</f>
        <v>4.5599999999999995E-2</v>
      </c>
      <c r="G63" s="11">
        <f>VLOOKUP($B63&amp;$C63&amp;$D63,'Vlookup summary'!$D$2:$K$112,6,FALSE)</f>
        <v>6.3799999999999996E-2</v>
      </c>
      <c r="H63" s="12">
        <f t="shared" si="12"/>
        <v>164539.39069266265</v>
      </c>
      <c r="I63" s="3">
        <f t="shared" si="13"/>
        <v>230210.81417087451</v>
      </c>
      <c r="J63" s="239">
        <f t="shared" si="14"/>
        <v>65671.423478211858</v>
      </c>
      <c r="K63" s="6">
        <f t="shared" si="11"/>
        <v>0</v>
      </c>
    </row>
    <row r="64" spans="1:11" x14ac:dyDescent="0.25">
      <c r="A64" s="260" t="s">
        <v>30</v>
      </c>
      <c r="B64" s="14">
        <v>392.5</v>
      </c>
      <c r="C64" s="14" t="s">
        <v>15</v>
      </c>
      <c r="D64" s="397" t="s">
        <v>15</v>
      </c>
      <c r="E64" s="2">
        <f>VLOOKUP($B64&amp;$C64&amp;$D64,'Vlookup summary'!$D$2:$K$112,4,FALSE)</f>
        <v>18540989.048588082</v>
      </c>
      <c r="F64" s="11">
        <f>VLOOKUP($B64&amp;$C64&amp;$D64,'Vlookup summary'!$D$2:$K$112,5,FALSE)</f>
        <v>4.5599999999999995E-2</v>
      </c>
      <c r="G64" s="11">
        <f>VLOOKUP($B64&amp;$C64&amp;$D64,'Vlookup summary'!$D$2:$K$112,6,FALSE)</f>
        <v>6.3799999999999996E-2</v>
      </c>
      <c r="H64" s="12">
        <f t="shared" si="12"/>
        <v>845469.10061561642</v>
      </c>
      <c r="I64" s="3">
        <f t="shared" si="13"/>
        <v>1182915.1012999197</v>
      </c>
      <c r="J64" s="239">
        <f t="shared" si="14"/>
        <v>337446.00068430323</v>
      </c>
      <c r="K64" s="6">
        <f t="shared" si="11"/>
        <v>0</v>
      </c>
    </row>
    <row r="65" spans="1:11" x14ac:dyDescent="0.25">
      <c r="A65" s="260" t="s">
        <v>30</v>
      </c>
      <c r="B65" s="14">
        <v>392.5</v>
      </c>
      <c r="C65" s="14" t="s">
        <v>15</v>
      </c>
      <c r="D65" s="397" t="s">
        <v>21</v>
      </c>
      <c r="E65" s="2">
        <f>VLOOKUP($B65&amp;$C65&amp;$D65,'Vlookup summary'!$D$2:$K$112,4,FALSE)</f>
        <v>1475099.7643167039</v>
      </c>
      <c r="F65" s="11">
        <f>VLOOKUP($B65&amp;$C65&amp;$D65,'Vlookup summary'!$D$2:$K$112,5,FALSE)</f>
        <v>4.5599999999999995E-2</v>
      </c>
      <c r="G65" s="11">
        <f>VLOOKUP($B65&amp;$C65&amp;$D65,'Vlookup summary'!$D$2:$K$112,6,FALSE)</f>
        <v>6.3799999999999996E-2</v>
      </c>
      <c r="H65" s="12">
        <f t="shared" si="12"/>
        <v>67264.549252841694</v>
      </c>
      <c r="I65" s="3">
        <f t="shared" si="13"/>
        <v>94111.364963405707</v>
      </c>
      <c r="J65" s="239">
        <f t="shared" si="14"/>
        <v>26846.815710564013</v>
      </c>
      <c r="K65" s="6">
        <f t="shared" si="11"/>
        <v>1835.0563466993699</v>
      </c>
    </row>
    <row r="66" spans="1:11" x14ac:dyDescent="0.25">
      <c r="A66" s="260" t="s">
        <v>30</v>
      </c>
      <c r="B66" s="14">
        <v>392.5</v>
      </c>
      <c r="C66" s="14" t="s">
        <v>15</v>
      </c>
      <c r="D66" s="397" t="s">
        <v>549</v>
      </c>
      <c r="E66" s="2">
        <f>VLOOKUP($B66&amp;$C66&amp;$D66,'Vlookup summary'!$D$2:$K$112,4,FALSE)</f>
        <v>219288.61576488978</v>
      </c>
      <c r="F66" s="11">
        <f>VLOOKUP($B66&amp;$C66&amp;$D66,'Vlookup summary'!$D$2:$K$112,5,FALSE)</f>
        <v>4.5599999999999995E-2</v>
      </c>
      <c r="G66" s="11">
        <f>VLOOKUP($B66&amp;$C66&amp;$D66,'Vlookup summary'!$D$2:$K$112,6,FALSE)</f>
        <v>6.3799999999999996E-2</v>
      </c>
      <c r="H66" s="12">
        <f t="shared" si="12"/>
        <v>9999.5608788789723</v>
      </c>
      <c r="I66" s="3">
        <f t="shared" si="13"/>
        <v>13990.613685799966</v>
      </c>
      <c r="J66" s="239">
        <f t="shared" si="14"/>
        <v>3991.052806920994</v>
      </c>
      <c r="K66" s="6">
        <f t="shared" si="11"/>
        <v>0</v>
      </c>
    </row>
    <row r="67" spans="1:11" x14ac:dyDescent="0.25">
      <c r="A67" s="260" t="s">
        <v>30</v>
      </c>
      <c r="B67" s="14">
        <v>392.5</v>
      </c>
      <c r="C67" s="14" t="s">
        <v>13</v>
      </c>
      <c r="D67" s="397" t="s">
        <v>13</v>
      </c>
      <c r="E67" s="2">
        <f>VLOOKUP($B67&amp;$C67&amp;$D67,'Vlookup summary'!$D$2:$K$112,4,FALSE)</f>
        <v>3133469.2825411805</v>
      </c>
      <c r="F67" s="11">
        <f>VLOOKUP($B67&amp;$C67&amp;$D67,'Vlookup summary'!$D$2:$K$112,5,FALSE)</f>
        <v>5.0700000000000002E-2</v>
      </c>
      <c r="G67" s="11">
        <f>VLOOKUP($B67&amp;$C67&amp;$D67,'Vlookup summary'!$D$2:$K$112,6,FALSE)</f>
        <v>3.4300000000000004E-2</v>
      </c>
      <c r="H67" s="12">
        <f t="shared" si="12"/>
        <v>158866.89262483787</v>
      </c>
      <c r="I67" s="3">
        <f t="shared" si="13"/>
        <v>107477.99639116251</v>
      </c>
      <c r="J67" s="239">
        <f t="shared" si="14"/>
        <v>-51388.896233675361</v>
      </c>
      <c r="K67" s="6">
        <f t="shared" si="11"/>
        <v>-51388.896233675361</v>
      </c>
    </row>
    <row r="68" spans="1:11" x14ac:dyDescent="0.25">
      <c r="A68" s="260" t="s">
        <v>30</v>
      </c>
      <c r="B68" s="14">
        <v>392.5</v>
      </c>
      <c r="C68" s="14" t="s">
        <v>13</v>
      </c>
      <c r="D68" s="397" t="s">
        <v>548</v>
      </c>
      <c r="E68" s="2">
        <f>VLOOKUP($B68&amp;$C68&amp;$D68,'Vlookup summary'!$D$2:$K$112,4,FALSE)</f>
        <v>1563940.6774588199</v>
      </c>
      <c r="F68" s="11">
        <f>VLOOKUP($B68&amp;$C68&amp;$D68,'Vlookup summary'!$D$2:$K$112,5,FALSE)</f>
        <v>5.0700000000000002E-2</v>
      </c>
      <c r="G68" s="11">
        <f>VLOOKUP($B68&amp;$C68&amp;$D68,'Vlookup summary'!$D$2:$K$112,6,FALSE)</f>
        <v>3.4300000000000004E-2</v>
      </c>
      <c r="H68" s="12">
        <f t="shared" si="12"/>
        <v>79291.792347162176</v>
      </c>
      <c r="I68" s="3">
        <f t="shared" si="13"/>
        <v>53643.165236837529</v>
      </c>
      <c r="J68" s="239">
        <f t="shared" si="14"/>
        <v>-25648.627110324647</v>
      </c>
      <c r="K68" s="6">
        <f t="shared" si="11"/>
        <v>-5770.5227974549634</v>
      </c>
    </row>
    <row r="69" spans="1:11" x14ac:dyDescent="0.25">
      <c r="A69" s="260" t="s">
        <v>30</v>
      </c>
      <c r="B69" s="14">
        <v>392.5</v>
      </c>
      <c r="C69" s="14" t="s">
        <v>14</v>
      </c>
      <c r="D69" s="397" t="s">
        <v>547</v>
      </c>
      <c r="E69" s="2">
        <f>VLOOKUP($B69&amp;$C69&amp;$D69,'Vlookup summary'!$D$2:$K$112,4,FALSE)</f>
        <v>1475558.0095279345</v>
      </c>
      <c r="F69" s="11">
        <f>VLOOKUP($B69&amp;$C69&amp;$D69,'Vlookup summary'!$D$2:$K$112,5,FALSE)</f>
        <v>5.6600000000000004E-2</v>
      </c>
      <c r="G69" s="11">
        <f>VLOOKUP($B69&amp;$C69&amp;$D69,'Vlookup summary'!$D$2:$K$112,6,FALSE)</f>
        <v>6.8600000000000008E-2</v>
      </c>
      <c r="H69" s="12">
        <f t="shared" si="12"/>
        <v>83516.583339281104</v>
      </c>
      <c r="I69" s="3">
        <f t="shared" si="13"/>
        <v>101223.27945361631</v>
      </c>
      <c r="J69" s="239">
        <f t="shared" si="14"/>
        <v>17706.696114335209</v>
      </c>
      <c r="K69" s="6">
        <f t="shared" si="11"/>
        <v>0</v>
      </c>
    </row>
    <row r="70" spans="1:11" x14ac:dyDescent="0.25">
      <c r="A70" s="260" t="s">
        <v>30</v>
      </c>
      <c r="B70" s="14">
        <v>392.5</v>
      </c>
      <c r="C70" s="14" t="s">
        <v>14</v>
      </c>
      <c r="D70" s="397" t="s">
        <v>14</v>
      </c>
      <c r="E70" s="2">
        <f>VLOOKUP($B70&amp;$C70&amp;$D70,'Vlookup summary'!$D$2:$K$112,4,FALSE)</f>
        <v>5012276.1300865784</v>
      </c>
      <c r="F70" s="11">
        <f>VLOOKUP($B70&amp;$C70&amp;$D70,'Vlookup summary'!$D$2:$K$112,5,FALSE)</f>
        <v>5.6600000000000004E-2</v>
      </c>
      <c r="G70" s="11">
        <f>VLOOKUP($B70&amp;$C70&amp;$D70,'Vlookup summary'!$D$2:$K$112,6,FALSE)</f>
        <v>6.8600000000000008E-2</v>
      </c>
      <c r="H70" s="12">
        <f t="shared" si="12"/>
        <v>283694.82896290038</v>
      </c>
      <c r="I70" s="3">
        <f t="shared" si="13"/>
        <v>343842.14252393931</v>
      </c>
      <c r="J70" s="239">
        <f t="shared" si="14"/>
        <v>60147.313561038929</v>
      </c>
      <c r="K70" s="6">
        <f t="shared" ref="K70:K101" si="15">VLOOKUP(D70,$M$6:$N$21,2,0)*J70</f>
        <v>0</v>
      </c>
    </row>
    <row r="71" spans="1:11" x14ac:dyDescent="0.25">
      <c r="A71" s="260" t="s">
        <v>30</v>
      </c>
      <c r="B71" s="14">
        <v>392.5</v>
      </c>
      <c r="C71" s="14" t="s">
        <v>14</v>
      </c>
      <c r="D71" s="397" t="s">
        <v>550</v>
      </c>
      <c r="E71" s="2">
        <f>VLOOKUP($B71&amp;$C71&amp;$D71,'Vlookup summary'!$D$2:$K$112,4,FALSE)</f>
        <v>1644509.040385487</v>
      </c>
      <c r="F71" s="11">
        <f>VLOOKUP($B71&amp;$C71&amp;$D71,'Vlookup summary'!$D$2:$K$112,5,FALSE)</f>
        <v>5.6600000000000004E-2</v>
      </c>
      <c r="G71" s="11">
        <f>VLOOKUP($B71&amp;$C71&amp;$D71,'Vlookup summary'!$D$2:$K$112,6,FALSE)</f>
        <v>6.8600000000000008E-2</v>
      </c>
      <c r="H71" s="12">
        <f t="shared" si="12"/>
        <v>93079.211685818576</v>
      </c>
      <c r="I71" s="3">
        <f t="shared" si="13"/>
        <v>112813.32017044442</v>
      </c>
      <c r="J71" s="239">
        <f t="shared" si="14"/>
        <v>19734.108484625845</v>
      </c>
      <c r="K71" s="6">
        <f t="shared" si="15"/>
        <v>4439.8525663053115</v>
      </c>
    </row>
    <row r="72" spans="1:11" x14ac:dyDescent="0.25">
      <c r="A72" s="260" t="s">
        <v>30</v>
      </c>
      <c r="B72" s="14">
        <v>392.5</v>
      </c>
      <c r="C72" s="14" t="s">
        <v>31</v>
      </c>
      <c r="D72" s="397" t="s">
        <v>547</v>
      </c>
      <c r="E72" s="2">
        <f>VLOOKUP($B72&amp;$C72&amp;$D72,'Vlookup summary'!$D$2:$K$112,4,FALSE)</f>
        <v>235504.45865111274</v>
      </c>
      <c r="F72" s="11">
        <f>VLOOKUP($B72&amp;$C72&amp;$D72,'Vlookup summary'!$D$2:$K$112,5,FALSE)</f>
        <v>2.1000000000000001E-2</v>
      </c>
      <c r="G72" s="11">
        <f>VLOOKUP($B72&amp;$C72&amp;$D72,'Vlookup summary'!$D$2:$K$112,6,FALSE)</f>
        <v>3.5000000000000003E-2</v>
      </c>
      <c r="H72" s="12">
        <f t="shared" si="12"/>
        <v>4945.5936316733678</v>
      </c>
      <c r="I72" s="3">
        <f t="shared" si="13"/>
        <v>8242.6560527889469</v>
      </c>
      <c r="J72" s="239">
        <f t="shared" si="14"/>
        <v>3297.0624211155791</v>
      </c>
      <c r="K72" s="6">
        <f t="shared" si="15"/>
        <v>0</v>
      </c>
    </row>
    <row r="73" spans="1:11" x14ac:dyDescent="0.25">
      <c r="A73" s="260" t="s">
        <v>30</v>
      </c>
      <c r="B73" s="14">
        <v>392.5</v>
      </c>
      <c r="C73" s="14" t="s">
        <v>31</v>
      </c>
      <c r="D73" s="397" t="s">
        <v>548</v>
      </c>
      <c r="E73" s="2">
        <f>VLOOKUP($B73&amp;$C73&amp;$D73,'Vlookup summary'!$D$2:$K$112,4,FALSE)</f>
        <v>895.76134888725232</v>
      </c>
      <c r="F73" s="11">
        <f>VLOOKUP($B73&amp;$C73&amp;$D73,'Vlookup summary'!$D$2:$K$112,5,FALSE)</f>
        <v>2.1000000000000001E-2</v>
      </c>
      <c r="G73" s="11">
        <f>VLOOKUP($B73&amp;$C73&amp;$D73,'Vlookup summary'!$D$2:$K$112,6,FALSE)</f>
        <v>3.5000000000000003E-2</v>
      </c>
      <c r="H73" s="12">
        <f t="shared" si="12"/>
        <v>18.810988326632302</v>
      </c>
      <c r="I73" s="3">
        <f t="shared" si="13"/>
        <v>31.351647211053834</v>
      </c>
      <c r="J73" s="239">
        <f t="shared" si="14"/>
        <v>12.540658884421532</v>
      </c>
      <c r="K73" s="6">
        <f t="shared" si="15"/>
        <v>2.8214437239227581</v>
      </c>
    </row>
    <row r="74" spans="1:11" x14ac:dyDescent="0.25">
      <c r="A74" s="260" t="s">
        <v>30</v>
      </c>
      <c r="B74" s="14">
        <v>392.9</v>
      </c>
      <c r="C74" s="14" t="s">
        <v>11</v>
      </c>
      <c r="D74" s="397" t="s">
        <v>548</v>
      </c>
      <c r="E74" s="2">
        <f>VLOOKUP($B74&amp;$C74&amp;$D74,'Vlookup summary'!$D$2:$K$112,4,FALSE)</f>
        <v>13636.93852149725</v>
      </c>
      <c r="F74" s="11">
        <f>VLOOKUP($B74&amp;$C74&amp;$D74,'Vlookup summary'!$D$2:$K$112,5,FALSE)</f>
        <v>2.3199999999999998E-2</v>
      </c>
      <c r="G74" s="11">
        <f>VLOOKUP($B74&amp;$C74&amp;$D74,'Vlookup summary'!$D$2:$K$112,6,FALSE)</f>
        <v>2.6800000000000001E-2</v>
      </c>
      <c r="H74" s="12">
        <f t="shared" si="12"/>
        <v>316.37697369873615</v>
      </c>
      <c r="I74" s="3">
        <f t="shared" si="13"/>
        <v>365.46995237612629</v>
      </c>
      <c r="J74" s="239">
        <f t="shared" si="14"/>
        <v>49.092978677390136</v>
      </c>
      <c r="K74" s="6">
        <f t="shared" si="15"/>
        <v>11.04511954711265</v>
      </c>
    </row>
    <row r="75" spans="1:11" x14ac:dyDescent="0.25">
      <c r="A75" s="260" t="s">
        <v>30</v>
      </c>
      <c r="B75" s="14">
        <v>392.9</v>
      </c>
      <c r="C75" s="14" t="s">
        <v>11</v>
      </c>
      <c r="D75" s="397" t="s">
        <v>11</v>
      </c>
      <c r="E75" s="2">
        <f>VLOOKUP($B75&amp;$C75&amp;$D75,'Vlookup summary'!$D$2:$K$112,4,FALSE)</f>
        <v>454745.08147850272</v>
      </c>
      <c r="F75" s="11">
        <f>VLOOKUP($B75&amp;$C75&amp;$D75,'Vlookup summary'!$D$2:$K$112,5,FALSE)</f>
        <v>2.3199999999999998E-2</v>
      </c>
      <c r="G75" s="11">
        <f>VLOOKUP($B75&amp;$C75&amp;$D75,'Vlookup summary'!$D$2:$K$112,6,FALSE)</f>
        <v>2.6800000000000001E-2</v>
      </c>
      <c r="H75" s="12">
        <f t="shared" si="12"/>
        <v>10550.085890301263</v>
      </c>
      <c r="I75" s="3">
        <f t="shared" si="13"/>
        <v>12187.168183623873</v>
      </c>
      <c r="J75" s="239">
        <f t="shared" si="14"/>
        <v>1637.08229332261</v>
      </c>
      <c r="K75" s="6">
        <f t="shared" si="15"/>
        <v>0</v>
      </c>
    </row>
    <row r="76" spans="1:11" x14ac:dyDescent="0.25">
      <c r="A76" s="260" t="s">
        <v>30</v>
      </c>
      <c r="B76" s="14">
        <v>392.9</v>
      </c>
      <c r="C76" s="14" t="s">
        <v>16</v>
      </c>
      <c r="D76" s="397" t="s">
        <v>547</v>
      </c>
      <c r="E76" s="2">
        <f>VLOOKUP($B76&amp;$C76&amp;$D76,'Vlookup summary'!$D$2:$K$112,4,FALSE)</f>
        <v>63527.508278770023</v>
      </c>
      <c r="F76" s="11">
        <f>VLOOKUP($B76&amp;$C76&amp;$D76,'Vlookup summary'!$D$2:$K$112,5,FALSE)</f>
        <v>2.2799999999999997E-2</v>
      </c>
      <c r="G76" s="11">
        <f>VLOOKUP($B76&amp;$C76&amp;$D76,'Vlookup summary'!$D$2:$K$112,6,FALSE)</f>
        <v>2.4399999999999998E-2</v>
      </c>
      <c r="H76" s="12">
        <f t="shared" si="12"/>
        <v>1448.4271887559564</v>
      </c>
      <c r="I76" s="3">
        <f t="shared" si="13"/>
        <v>1550.0712020019885</v>
      </c>
      <c r="J76" s="239">
        <f t="shared" si="14"/>
        <v>101.64401324603205</v>
      </c>
      <c r="K76" s="6">
        <f t="shared" si="15"/>
        <v>0</v>
      </c>
    </row>
    <row r="77" spans="1:11" x14ac:dyDescent="0.25">
      <c r="A77" s="260" t="s">
        <v>30</v>
      </c>
      <c r="B77" s="14">
        <v>392.9</v>
      </c>
      <c r="C77" s="14" t="s">
        <v>16</v>
      </c>
      <c r="D77" s="397" t="s">
        <v>16</v>
      </c>
      <c r="E77" s="2">
        <f>VLOOKUP($B77&amp;$C77&amp;$D77,'Vlookup summary'!$D$2:$K$112,4,FALSE)</f>
        <v>1481989.6117212302</v>
      </c>
      <c r="F77" s="11">
        <f>VLOOKUP($B77&amp;$C77&amp;$D77,'Vlookup summary'!$D$2:$K$112,5,FALSE)</f>
        <v>2.2799999999999997E-2</v>
      </c>
      <c r="G77" s="11">
        <f>VLOOKUP($B77&amp;$C77&amp;$D77,'Vlookup summary'!$D$2:$K$112,6,FALSE)</f>
        <v>2.4399999999999998E-2</v>
      </c>
      <c r="H77" s="12">
        <f t="shared" si="12"/>
        <v>33789.363147244047</v>
      </c>
      <c r="I77" s="3">
        <f t="shared" si="13"/>
        <v>36160.546525998012</v>
      </c>
      <c r="J77" s="239">
        <f t="shared" si="14"/>
        <v>2371.1833787539654</v>
      </c>
      <c r="K77" s="6">
        <f t="shared" si="15"/>
        <v>0</v>
      </c>
    </row>
    <row r="78" spans="1:11" x14ac:dyDescent="0.25">
      <c r="A78" s="260" t="s">
        <v>30</v>
      </c>
      <c r="B78" s="14">
        <v>392.9</v>
      </c>
      <c r="C78" s="14" t="s">
        <v>12</v>
      </c>
      <c r="D78" s="397" t="s">
        <v>548</v>
      </c>
      <c r="E78" s="2">
        <f>VLOOKUP($B78&amp;$C78&amp;$D78,'Vlookup summary'!$D$2:$K$112,4,FALSE)</f>
        <v>153213.84328957676</v>
      </c>
      <c r="F78" s="11">
        <f>VLOOKUP($B78&amp;$C78&amp;$D78,'Vlookup summary'!$D$2:$K$112,5,FALSE)</f>
        <v>2.4399999999999998E-2</v>
      </c>
      <c r="G78" s="11">
        <f>VLOOKUP($B78&amp;$C78&amp;$D78,'Vlookup summary'!$D$2:$K$112,6,FALSE)</f>
        <v>2.7200000000000002E-2</v>
      </c>
      <c r="H78" s="12">
        <f t="shared" si="12"/>
        <v>3738.4177762656727</v>
      </c>
      <c r="I78" s="3">
        <f t="shared" si="13"/>
        <v>4167.416537476488</v>
      </c>
      <c r="J78" s="239">
        <f t="shared" si="14"/>
        <v>428.99876121081525</v>
      </c>
      <c r="K78" s="6">
        <f t="shared" si="15"/>
        <v>96.517724749892594</v>
      </c>
    </row>
    <row r="79" spans="1:11" x14ac:dyDescent="0.25">
      <c r="A79" s="260" t="s">
        <v>30</v>
      </c>
      <c r="B79" s="14">
        <v>392.9</v>
      </c>
      <c r="C79" s="14" t="s">
        <v>12</v>
      </c>
      <c r="D79" s="397" t="s">
        <v>12</v>
      </c>
      <c r="E79" s="2">
        <f>VLOOKUP($B79&amp;$C79&amp;$D79,'Vlookup summary'!$D$2:$K$112,4,FALSE)</f>
        <v>3355388.3302378883</v>
      </c>
      <c r="F79" s="11">
        <f>VLOOKUP($B79&amp;$C79&amp;$D79,'Vlookup summary'!$D$2:$K$112,5,FALSE)</f>
        <v>2.4399999999999998E-2</v>
      </c>
      <c r="G79" s="11">
        <f>VLOOKUP($B79&amp;$C79&amp;$D79,'Vlookup summary'!$D$2:$K$112,6,FALSE)</f>
        <v>2.7200000000000002E-2</v>
      </c>
      <c r="H79" s="12">
        <f t="shared" si="12"/>
        <v>81871.475257804472</v>
      </c>
      <c r="I79" s="3">
        <f t="shared" si="13"/>
        <v>91266.562582470564</v>
      </c>
      <c r="J79" s="239">
        <f t="shared" si="14"/>
        <v>9395.0873246660922</v>
      </c>
      <c r="K79" s="6">
        <f t="shared" si="15"/>
        <v>0</v>
      </c>
    </row>
    <row r="80" spans="1:11" x14ac:dyDescent="0.25">
      <c r="A80" s="260" t="s">
        <v>30</v>
      </c>
      <c r="B80" s="14">
        <v>392.9</v>
      </c>
      <c r="C80" s="14" t="s">
        <v>12</v>
      </c>
      <c r="D80" s="397" t="s">
        <v>21</v>
      </c>
      <c r="E80" s="2">
        <f>VLOOKUP($B80&amp;$C80&amp;$D80,'Vlookup summary'!$D$2:$K$112,4,FALSE)</f>
        <v>3491.3164725352872</v>
      </c>
      <c r="F80" s="11">
        <f>VLOOKUP($B80&amp;$C80&amp;$D80,'Vlookup summary'!$D$2:$K$112,5,FALSE)</f>
        <v>2.4399999999999998E-2</v>
      </c>
      <c r="G80" s="11">
        <f>VLOOKUP($B80&amp;$C80&amp;$D80,'Vlookup summary'!$D$2:$K$112,6,FALSE)</f>
        <v>2.7200000000000002E-2</v>
      </c>
      <c r="H80" s="12">
        <f t="shared" si="12"/>
        <v>85.188121929860998</v>
      </c>
      <c r="I80" s="3">
        <f t="shared" si="13"/>
        <v>94.96380805295982</v>
      </c>
      <c r="J80" s="239">
        <f t="shared" si="14"/>
        <v>9.7756861230988221</v>
      </c>
      <c r="K80" s="6">
        <f t="shared" si="15"/>
        <v>0.66819599973916532</v>
      </c>
    </row>
    <row r="81" spans="1:11" x14ac:dyDescent="0.25">
      <c r="A81" s="260" t="s">
        <v>30</v>
      </c>
      <c r="B81" s="14">
        <v>392.9</v>
      </c>
      <c r="C81" s="14" t="s">
        <v>15</v>
      </c>
      <c r="D81" s="397" t="s">
        <v>547</v>
      </c>
      <c r="E81" s="2">
        <f>VLOOKUP($B81&amp;$C81&amp;$D81,'Vlookup summary'!$D$2:$K$112,4,FALSE)</f>
        <v>1306627.879550539</v>
      </c>
      <c r="F81" s="11">
        <f>VLOOKUP($B81&amp;$C81&amp;$D81,'Vlookup summary'!$D$2:$K$112,5,FALSE)</f>
        <v>1.9099999999999999E-2</v>
      </c>
      <c r="G81" s="11">
        <f>VLOOKUP($B81&amp;$C81&amp;$D81,'Vlookup summary'!$D$2:$K$112,6,FALSE)</f>
        <v>3.4700000000000002E-2</v>
      </c>
      <c r="H81" s="12">
        <f t="shared" si="12"/>
        <v>24956.592499415292</v>
      </c>
      <c r="I81" s="3">
        <f t="shared" si="13"/>
        <v>45339.987420403704</v>
      </c>
      <c r="J81" s="239">
        <f t="shared" si="14"/>
        <v>20383.394920988412</v>
      </c>
      <c r="K81" s="6">
        <f t="shared" si="15"/>
        <v>0</v>
      </c>
    </row>
    <row r="82" spans="1:11" x14ac:dyDescent="0.25">
      <c r="A82" s="260" t="s">
        <v>30</v>
      </c>
      <c r="B82" s="14">
        <v>392.9</v>
      </c>
      <c r="C82" s="14" t="s">
        <v>15</v>
      </c>
      <c r="D82" s="397" t="s">
        <v>15</v>
      </c>
      <c r="E82" s="2">
        <f>VLOOKUP($B82&amp;$C82&amp;$D82,'Vlookup summary'!$D$2:$K$112,4,FALSE)</f>
        <v>5800348.9240614558</v>
      </c>
      <c r="F82" s="11">
        <f>VLOOKUP($B82&amp;$C82&amp;$D82,'Vlookup summary'!$D$2:$K$112,5,FALSE)</f>
        <v>1.9099999999999999E-2</v>
      </c>
      <c r="G82" s="11">
        <f>VLOOKUP($B82&amp;$C82&amp;$D82,'Vlookup summary'!$D$2:$K$112,6,FALSE)</f>
        <v>3.4700000000000002E-2</v>
      </c>
      <c r="H82" s="12">
        <f t="shared" si="12"/>
        <v>110786.6644495738</v>
      </c>
      <c r="I82" s="3">
        <f t="shared" si="13"/>
        <v>201272.10766493253</v>
      </c>
      <c r="J82" s="239">
        <f t="shared" si="14"/>
        <v>90485.443215358726</v>
      </c>
      <c r="K82" s="6">
        <f t="shared" si="15"/>
        <v>0</v>
      </c>
    </row>
    <row r="83" spans="1:11" x14ac:dyDescent="0.25">
      <c r="A83" s="260" t="s">
        <v>30</v>
      </c>
      <c r="B83" s="14">
        <v>392.9</v>
      </c>
      <c r="C83" s="14" t="s">
        <v>15</v>
      </c>
      <c r="D83" s="397" t="s">
        <v>21</v>
      </c>
      <c r="E83" s="2">
        <f>VLOOKUP($B83&amp;$C83&amp;$D83,'Vlookup summary'!$D$2:$K$112,4,FALSE)</f>
        <v>1517293.3375170333</v>
      </c>
      <c r="F83" s="11">
        <f>VLOOKUP($B83&amp;$C83&amp;$D83,'Vlookup summary'!$D$2:$K$112,5,FALSE)</f>
        <v>1.9099999999999999E-2</v>
      </c>
      <c r="G83" s="11">
        <f>VLOOKUP($B83&amp;$C83&amp;$D83,'Vlookup summary'!$D$2:$K$112,6,FALSE)</f>
        <v>3.4700000000000002E-2</v>
      </c>
      <c r="H83" s="12">
        <f t="shared" si="12"/>
        <v>28980.302746575337</v>
      </c>
      <c r="I83" s="3">
        <f t="shared" si="13"/>
        <v>52650.078811841056</v>
      </c>
      <c r="J83" s="239">
        <f t="shared" si="14"/>
        <v>23669.77606526572</v>
      </c>
      <c r="K83" s="6">
        <f t="shared" si="15"/>
        <v>1617.8966348112269</v>
      </c>
    </row>
    <row r="84" spans="1:11" x14ac:dyDescent="0.25">
      <c r="A84" s="260" t="s">
        <v>30</v>
      </c>
      <c r="B84" s="14">
        <v>392.9</v>
      </c>
      <c r="C84" s="14" t="s">
        <v>15</v>
      </c>
      <c r="D84" s="397" t="s">
        <v>549</v>
      </c>
      <c r="E84" s="2">
        <f>VLOOKUP($B84&amp;$C84&amp;$D84,'Vlookup summary'!$D$2:$K$112,4,FALSE)</f>
        <v>43181.748870972995</v>
      </c>
      <c r="F84" s="11">
        <f>VLOOKUP($B84&amp;$C84&amp;$D84,'Vlookup summary'!$D$2:$K$112,5,FALSE)</f>
        <v>1.9099999999999999E-2</v>
      </c>
      <c r="G84" s="11">
        <f>VLOOKUP($B84&amp;$C84&amp;$D84,'Vlookup summary'!$D$2:$K$112,6,FALSE)</f>
        <v>3.4700000000000002E-2</v>
      </c>
      <c r="H84" s="12">
        <f t="shared" si="12"/>
        <v>824.77140343558415</v>
      </c>
      <c r="I84" s="3">
        <f t="shared" si="13"/>
        <v>1498.4066858227629</v>
      </c>
      <c r="J84" s="239">
        <f t="shared" si="14"/>
        <v>673.63528238717879</v>
      </c>
      <c r="K84" s="6">
        <f t="shared" si="15"/>
        <v>0</v>
      </c>
    </row>
    <row r="85" spans="1:11" x14ac:dyDescent="0.25">
      <c r="A85" s="260" t="s">
        <v>30</v>
      </c>
      <c r="B85" s="14">
        <v>392.9</v>
      </c>
      <c r="C85" s="14" t="s">
        <v>13</v>
      </c>
      <c r="D85" s="397" t="s">
        <v>13</v>
      </c>
      <c r="E85" s="2">
        <f>VLOOKUP($B85&amp;$C85&amp;$D85,'Vlookup summary'!$D$2:$K$112,4,FALSE)</f>
        <v>620649.54488268367</v>
      </c>
      <c r="F85" s="11">
        <f>VLOOKUP($B85&amp;$C85&amp;$D85,'Vlookup summary'!$D$2:$K$112,5,FALSE)</f>
        <v>2.3799999999999998E-2</v>
      </c>
      <c r="G85" s="11">
        <f>VLOOKUP($B85&amp;$C85&amp;$D85,'Vlookup summary'!$D$2:$K$112,6,FALSE)</f>
        <v>2.29E-2</v>
      </c>
      <c r="H85" s="12">
        <f t="shared" si="12"/>
        <v>14771.45916820787</v>
      </c>
      <c r="I85" s="3">
        <f t="shared" si="13"/>
        <v>14212.874577813456</v>
      </c>
      <c r="J85" s="239">
        <f t="shared" si="14"/>
        <v>-558.58459039441368</v>
      </c>
      <c r="K85" s="6">
        <f t="shared" si="15"/>
        <v>-558.58459039441368</v>
      </c>
    </row>
    <row r="86" spans="1:11" x14ac:dyDescent="0.25">
      <c r="A86" s="260" t="s">
        <v>30</v>
      </c>
      <c r="B86" s="14">
        <v>392.9</v>
      </c>
      <c r="C86" s="14" t="s">
        <v>13</v>
      </c>
      <c r="D86" s="397" t="s">
        <v>548</v>
      </c>
      <c r="E86" s="2">
        <f>VLOOKUP($B86&amp;$C86&amp;$D86,'Vlookup summary'!$D$2:$K$112,4,FALSE)</f>
        <v>83242.525117316269</v>
      </c>
      <c r="F86" s="11">
        <f>VLOOKUP($B86&amp;$C86&amp;$D86,'Vlookup summary'!$D$2:$K$112,5,FALSE)</f>
        <v>2.3799999999999998E-2</v>
      </c>
      <c r="G86" s="11">
        <f>VLOOKUP($B86&amp;$C86&amp;$D86,'Vlookup summary'!$D$2:$K$112,6,FALSE)</f>
        <v>2.29E-2</v>
      </c>
      <c r="H86" s="12">
        <f t="shared" si="12"/>
        <v>1981.172097792127</v>
      </c>
      <c r="I86" s="3">
        <f t="shared" si="13"/>
        <v>1906.2538251865426</v>
      </c>
      <c r="J86" s="239">
        <f t="shared" si="14"/>
        <v>-74.918272605584434</v>
      </c>
      <c r="K86" s="6">
        <f t="shared" si="15"/>
        <v>-16.85538949733667</v>
      </c>
    </row>
    <row r="87" spans="1:11" x14ac:dyDescent="0.25">
      <c r="A87" s="260" t="s">
        <v>30</v>
      </c>
      <c r="B87" s="14">
        <v>392.9</v>
      </c>
      <c r="C87" s="14" t="s">
        <v>14</v>
      </c>
      <c r="D87" s="397" t="s">
        <v>547</v>
      </c>
      <c r="E87" s="2">
        <f>VLOOKUP($B87&amp;$C87&amp;$D87,'Vlookup summary'!$D$2:$K$112,4,FALSE)</f>
        <v>491054.52724963101</v>
      </c>
      <c r="F87" s="11">
        <f>VLOOKUP($B87&amp;$C87&amp;$D87,'Vlookup summary'!$D$2:$K$112,5,FALSE)</f>
        <v>2.6800000000000001E-2</v>
      </c>
      <c r="G87" s="11">
        <f>VLOOKUP($B87&amp;$C87&amp;$D87,'Vlookup summary'!$D$2:$K$112,6,FALSE)</f>
        <v>3.0699999999999998E-2</v>
      </c>
      <c r="H87" s="12">
        <f t="shared" si="12"/>
        <v>13160.261330290112</v>
      </c>
      <c r="I87" s="3">
        <f t="shared" si="13"/>
        <v>15075.373986563671</v>
      </c>
      <c r="J87" s="239">
        <f t="shared" si="14"/>
        <v>1915.112656273559</v>
      </c>
      <c r="K87" s="6">
        <f t="shared" si="15"/>
        <v>0</v>
      </c>
    </row>
    <row r="88" spans="1:11" x14ac:dyDescent="0.25">
      <c r="A88" s="260" t="s">
        <v>30</v>
      </c>
      <c r="B88" s="14">
        <v>392.9</v>
      </c>
      <c r="C88" s="14" t="s">
        <v>14</v>
      </c>
      <c r="D88" s="397" t="s">
        <v>14</v>
      </c>
      <c r="E88" s="2">
        <f>VLOOKUP($B88&amp;$C88&amp;$D88,'Vlookup summary'!$D$2:$K$112,4,FALSE)</f>
        <v>3220759.2383673098</v>
      </c>
      <c r="F88" s="11">
        <f>VLOOKUP($B88&amp;$C88&amp;$D88,'Vlookup summary'!$D$2:$K$112,5,FALSE)</f>
        <v>2.6800000000000001E-2</v>
      </c>
      <c r="G88" s="11">
        <f>VLOOKUP($B88&amp;$C88&amp;$D88,'Vlookup summary'!$D$2:$K$112,6,FALSE)</f>
        <v>3.0699999999999998E-2</v>
      </c>
      <c r="H88" s="12">
        <f t="shared" si="12"/>
        <v>86316.347588243909</v>
      </c>
      <c r="I88" s="3">
        <f t="shared" si="13"/>
        <v>98877.308617876406</v>
      </c>
      <c r="J88" s="239">
        <f t="shared" si="14"/>
        <v>12560.961029632497</v>
      </c>
      <c r="K88" s="6">
        <f t="shared" si="15"/>
        <v>0</v>
      </c>
    </row>
    <row r="89" spans="1:11" x14ac:dyDescent="0.25">
      <c r="A89" s="260" t="s">
        <v>30</v>
      </c>
      <c r="B89" s="14">
        <v>392.9</v>
      </c>
      <c r="C89" s="14" t="s">
        <v>14</v>
      </c>
      <c r="D89" s="397" t="s">
        <v>550</v>
      </c>
      <c r="E89" s="2">
        <f>VLOOKUP($B89&amp;$C89&amp;$D89,'Vlookup summary'!$D$2:$K$112,4,FALSE)</f>
        <v>101917.75438305931</v>
      </c>
      <c r="F89" s="11">
        <f>VLOOKUP($B89&amp;$C89&amp;$D89,'Vlookup summary'!$D$2:$K$112,5,FALSE)</f>
        <v>2.6800000000000001E-2</v>
      </c>
      <c r="G89" s="11">
        <f>VLOOKUP($B89&amp;$C89&amp;$D89,'Vlookup summary'!$D$2:$K$112,6,FALSE)</f>
        <v>3.0699999999999998E-2</v>
      </c>
      <c r="H89" s="12">
        <f t="shared" si="12"/>
        <v>2731.3958174659897</v>
      </c>
      <c r="I89" s="3">
        <f t="shared" si="13"/>
        <v>3128.8750595599204</v>
      </c>
      <c r="J89" s="239">
        <f t="shared" si="14"/>
        <v>397.47924209393068</v>
      </c>
      <c r="K89" s="6">
        <f t="shared" si="15"/>
        <v>89.42634699908956</v>
      </c>
    </row>
    <row r="90" spans="1:11" x14ac:dyDescent="0.25">
      <c r="A90" s="260" t="s">
        <v>30</v>
      </c>
      <c r="B90" s="14">
        <v>392.9</v>
      </c>
      <c r="C90" s="14" t="s">
        <v>31</v>
      </c>
      <c r="D90" s="397" t="s">
        <v>547</v>
      </c>
      <c r="E90" s="2">
        <f>VLOOKUP($B90&amp;$C90&amp;$D90,'Vlookup summary'!$D$2:$K$112,4,FALSE)</f>
        <v>6433.26</v>
      </c>
      <c r="F90" s="11">
        <f>VLOOKUP($B90&amp;$C90&amp;$D90,'Vlookup summary'!$D$2:$K$112,5,FALSE)</f>
        <v>2.18E-2</v>
      </c>
      <c r="G90" s="11">
        <f>VLOOKUP($B90&amp;$C90&amp;$D90,'Vlookup summary'!$D$2:$K$112,6,FALSE)</f>
        <v>1.6500000000000001E-2</v>
      </c>
      <c r="H90" s="12">
        <f t="shared" si="12"/>
        <v>140.245068</v>
      </c>
      <c r="I90" s="3">
        <f t="shared" si="13"/>
        <v>106.14879000000001</v>
      </c>
      <c r="J90" s="239">
        <f t="shared" si="14"/>
        <v>-34.096277999999998</v>
      </c>
      <c r="K90" s="6">
        <f t="shared" si="15"/>
        <v>0</v>
      </c>
    </row>
    <row r="91" spans="1:11" x14ac:dyDescent="0.25">
      <c r="A91" s="260" t="s">
        <v>30</v>
      </c>
      <c r="B91" s="14">
        <v>396.3</v>
      </c>
      <c r="C91" s="14" t="s">
        <v>11</v>
      </c>
      <c r="D91" s="397" t="s">
        <v>11</v>
      </c>
      <c r="E91" s="2">
        <f>VLOOKUP($B91&amp;$C91&amp;$D91,'Vlookup summary'!$D$2:$K$112,4,FALSE)</f>
        <v>1447080.32</v>
      </c>
      <c r="F91" s="11">
        <f>VLOOKUP($B91&amp;$C91&amp;$D91,'Vlookup summary'!$D$2:$K$112,5,FALSE)</f>
        <v>7.2000000000000008E-2</v>
      </c>
      <c r="G91" s="11">
        <f>VLOOKUP($B91&amp;$C91&amp;$D91,'Vlookup summary'!$D$2:$K$112,6,FALSE)</f>
        <v>0.12210000000000001</v>
      </c>
      <c r="H91" s="12">
        <f t="shared" si="12"/>
        <v>104189.78304000002</v>
      </c>
      <c r="I91" s="3">
        <f t="shared" si="13"/>
        <v>176688.50707200004</v>
      </c>
      <c r="J91" s="239">
        <f t="shared" si="14"/>
        <v>72498.724032000013</v>
      </c>
      <c r="K91" s="6">
        <f t="shared" si="15"/>
        <v>0</v>
      </c>
    </row>
    <row r="92" spans="1:11" x14ac:dyDescent="0.25">
      <c r="A92" s="260" t="s">
        <v>30</v>
      </c>
      <c r="B92" s="14">
        <v>396.3</v>
      </c>
      <c r="C92" s="14" t="s">
        <v>16</v>
      </c>
      <c r="D92" s="397" t="s">
        <v>547</v>
      </c>
      <c r="E92" s="2">
        <f>VLOOKUP($B92&amp;$C92&amp;$D92,'Vlookup summary'!$D$2:$K$112,4,FALSE)</f>
        <v>94950.575863151549</v>
      </c>
      <c r="F92" s="11">
        <f>VLOOKUP($B92&amp;$C92&amp;$D92,'Vlookup summary'!$D$2:$K$112,5,FALSE)</f>
        <v>7.6700000000000004E-2</v>
      </c>
      <c r="G92" s="11">
        <f>VLOOKUP($B92&amp;$C92&amp;$D92,'Vlookup summary'!$D$2:$K$112,6,FALSE)</f>
        <v>0.1195</v>
      </c>
      <c r="H92" s="12">
        <f t="shared" si="12"/>
        <v>7282.7091687037246</v>
      </c>
      <c r="I92" s="3">
        <f t="shared" si="13"/>
        <v>11346.593815646609</v>
      </c>
      <c r="J92" s="239">
        <f t="shared" si="14"/>
        <v>4063.8846469428845</v>
      </c>
      <c r="K92" s="6">
        <f t="shared" si="15"/>
        <v>0</v>
      </c>
    </row>
    <row r="93" spans="1:11" x14ac:dyDescent="0.25">
      <c r="A93" s="260" t="s">
        <v>30</v>
      </c>
      <c r="B93" s="14">
        <v>396.3</v>
      </c>
      <c r="C93" s="14" t="s">
        <v>16</v>
      </c>
      <c r="D93" s="397" t="s">
        <v>16</v>
      </c>
      <c r="E93" s="2">
        <f>VLOOKUP($B93&amp;$C93&amp;$D93,'Vlookup summary'!$D$2:$K$112,4,FALSE)</f>
        <v>2987664.6541368486</v>
      </c>
      <c r="F93" s="11">
        <f>VLOOKUP($B93&amp;$C93&amp;$D93,'Vlookup summary'!$D$2:$K$112,5,FALSE)</f>
        <v>7.6700000000000004E-2</v>
      </c>
      <c r="G93" s="11">
        <f>VLOOKUP($B93&amp;$C93&amp;$D93,'Vlookup summary'!$D$2:$K$112,6,FALSE)</f>
        <v>0.1195</v>
      </c>
      <c r="H93" s="12">
        <f t="shared" si="12"/>
        <v>229153.87897229631</v>
      </c>
      <c r="I93" s="3">
        <f t="shared" si="13"/>
        <v>357025.92616935342</v>
      </c>
      <c r="J93" s="239">
        <f t="shared" si="14"/>
        <v>127872.04719705711</v>
      </c>
      <c r="K93" s="6">
        <f t="shared" si="15"/>
        <v>0</v>
      </c>
    </row>
    <row r="94" spans="1:11" x14ac:dyDescent="0.25">
      <c r="A94" s="260" t="s">
        <v>30</v>
      </c>
      <c r="B94" s="14">
        <v>396.3</v>
      </c>
      <c r="C94" s="14" t="s">
        <v>12</v>
      </c>
      <c r="D94" s="397" t="s">
        <v>548</v>
      </c>
      <c r="E94" s="2">
        <f>VLOOKUP($B94&amp;$C94&amp;$D94,'Vlookup summary'!$D$2:$K$112,4,FALSE)</f>
        <v>82388.412097861263</v>
      </c>
      <c r="F94" s="11">
        <f>VLOOKUP($B94&amp;$C94&amp;$D94,'Vlookup summary'!$D$2:$K$112,5,FALSE)</f>
        <v>9.2300000000000007E-2</v>
      </c>
      <c r="G94" s="11">
        <f>VLOOKUP($B94&amp;$C94&amp;$D94,'Vlookup summary'!$D$2:$K$112,6,FALSE)</f>
        <v>9.3100000000000002E-2</v>
      </c>
      <c r="H94" s="12">
        <f t="shared" si="12"/>
        <v>7604.4504366325955</v>
      </c>
      <c r="I94" s="3">
        <f t="shared" si="13"/>
        <v>7670.3611663108841</v>
      </c>
      <c r="J94" s="239">
        <f t="shared" si="14"/>
        <v>65.91072967828859</v>
      </c>
      <c r="K94" s="6">
        <f t="shared" si="15"/>
        <v>14.828839242329396</v>
      </c>
    </row>
    <row r="95" spans="1:11" x14ac:dyDescent="0.25">
      <c r="A95" s="260" t="s">
        <v>30</v>
      </c>
      <c r="B95" s="14">
        <v>396.3</v>
      </c>
      <c r="C95" s="14" t="s">
        <v>12</v>
      </c>
      <c r="D95" s="397" t="s">
        <v>12</v>
      </c>
      <c r="E95" s="2">
        <f>VLOOKUP($B95&amp;$C95&amp;$D95,'Vlookup summary'!$D$2:$K$112,4,FALSE)</f>
        <v>12083235.247902138</v>
      </c>
      <c r="F95" s="11">
        <f>VLOOKUP($B95&amp;$C95&amp;$D95,'Vlookup summary'!$D$2:$K$112,5,FALSE)</f>
        <v>9.2300000000000007E-2</v>
      </c>
      <c r="G95" s="11">
        <f>VLOOKUP($B95&amp;$C95&amp;$D95,'Vlookup summary'!$D$2:$K$112,6,FALSE)</f>
        <v>9.3100000000000002E-2</v>
      </c>
      <c r="H95" s="12">
        <f t="shared" si="12"/>
        <v>1115282.6133813674</v>
      </c>
      <c r="I95" s="3">
        <f t="shared" si="13"/>
        <v>1124949.201579689</v>
      </c>
      <c r="J95" s="239">
        <f t="shared" si="14"/>
        <v>9666.5881983216386</v>
      </c>
      <c r="K95" s="6">
        <f t="shared" si="15"/>
        <v>0</v>
      </c>
    </row>
    <row r="96" spans="1:11" x14ac:dyDescent="0.25">
      <c r="A96" s="260" t="s">
        <v>30</v>
      </c>
      <c r="B96" s="14">
        <v>396.3</v>
      </c>
      <c r="C96" s="14" t="s">
        <v>15</v>
      </c>
      <c r="D96" s="397" t="s">
        <v>547</v>
      </c>
      <c r="E96" s="2">
        <f>VLOOKUP($B96&amp;$C96&amp;$D96,'Vlookup summary'!$D$2:$K$112,4,FALSE)</f>
        <v>110980.3307939621</v>
      </c>
      <c r="F96" s="11">
        <f>VLOOKUP($B96&amp;$C96&amp;$D96,'Vlookup summary'!$D$2:$K$112,5,FALSE)</f>
        <v>8.1000000000000003E-2</v>
      </c>
      <c r="G96" s="11">
        <f>VLOOKUP($B96&amp;$C96&amp;$D96,'Vlookup summary'!$D$2:$K$112,6,FALSE)</f>
        <v>0.10550000000000001</v>
      </c>
      <c r="H96" s="12">
        <f t="shared" si="12"/>
        <v>8989.4067943109312</v>
      </c>
      <c r="I96" s="3">
        <f t="shared" si="13"/>
        <v>11708.424898763004</v>
      </c>
      <c r="J96" s="239">
        <f t="shared" si="14"/>
        <v>2719.0181044520723</v>
      </c>
      <c r="K96" s="6">
        <f t="shared" si="15"/>
        <v>0</v>
      </c>
    </row>
    <row r="97" spans="1:11" x14ac:dyDescent="0.25">
      <c r="A97" s="260" t="s">
        <v>30</v>
      </c>
      <c r="B97" s="14">
        <v>396.3</v>
      </c>
      <c r="C97" s="14" t="s">
        <v>15</v>
      </c>
      <c r="D97" s="397" t="s">
        <v>15</v>
      </c>
      <c r="E97" s="2">
        <f>VLOOKUP($B97&amp;$C97&amp;$D97,'Vlookup summary'!$D$2:$K$112,4,FALSE)</f>
        <v>14569513.418891929</v>
      </c>
      <c r="F97" s="11">
        <f>VLOOKUP($B97&amp;$C97&amp;$D97,'Vlookup summary'!$D$2:$K$112,5,FALSE)</f>
        <v>8.1000000000000003E-2</v>
      </c>
      <c r="G97" s="11">
        <f>VLOOKUP($B97&amp;$C97&amp;$D97,'Vlookup summary'!$D$2:$K$112,6,FALSE)</f>
        <v>0.10550000000000001</v>
      </c>
      <c r="H97" s="12">
        <f t="shared" si="12"/>
        <v>1180130.5869302463</v>
      </c>
      <c r="I97" s="3">
        <f t="shared" si="13"/>
        <v>1537083.6656930987</v>
      </c>
      <c r="J97" s="239">
        <f t="shared" si="14"/>
        <v>356953.07876285235</v>
      </c>
      <c r="K97" s="6">
        <f t="shared" si="15"/>
        <v>0</v>
      </c>
    </row>
    <row r="98" spans="1:11" x14ac:dyDescent="0.25">
      <c r="A98" s="260" t="s">
        <v>30</v>
      </c>
      <c r="B98" s="14">
        <v>396.3</v>
      </c>
      <c r="C98" s="14" t="s">
        <v>15</v>
      </c>
      <c r="D98" s="397" t="s">
        <v>21</v>
      </c>
      <c r="E98" s="2">
        <f>VLOOKUP($B98&amp;$C98&amp;$D98,'Vlookup summary'!$D$2:$K$112,4,FALSE)</f>
        <v>1450283.2103141095</v>
      </c>
      <c r="F98" s="11">
        <f>VLOOKUP($B98&amp;$C98&amp;$D98,'Vlookup summary'!$D$2:$K$112,5,FALSE)</f>
        <v>8.1000000000000003E-2</v>
      </c>
      <c r="G98" s="11">
        <f>VLOOKUP($B98&amp;$C98&amp;$D98,'Vlookup summary'!$D$2:$K$112,6,FALSE)</f>
        <v>0.10550000000000001</v>
      </c>
      <c r="H98" s="12">
        <f t="shared" si="12"/>
        <v>117472.94003544287</v>
      </c>
      <c r="I98" s="3">
        <f t="shared" si="13"/>
        <v>153004.87868813856</v>
      </c>
      <c r="J98" s="239">
        <f t="shared" si="14"/>
        <v>35531.938652695695</v>
      </c>
      <c r="K98" s="6">
        <f t="shared" si="15"/>
        <v>2428.7092457488347</v>
      </c>
    </row>
    <row r="99" spans="1:11" x14ac:dyDescent="0.25">
      <c r="A99" s="260" t="s">
        <v>30</v>
      </c>
      <c r="B99" s="14">
        <v>396.3</v>
      </c>
      <c r="C99" s="14" t="s">
        <v>13</v>
      </c>
      <c r="D99" s="397" t="s">
        <v>13</v>
      </c>
      <c r="E99" s="2">
        <f>VLOOKUP($B99&amp;$C99&amp;$D99,'Vlookup summary'!$D$2:$K$112,4,FALSE)</f>
        <v>2348543.9241861207</v>
      </c>
      <c r="F99" s="11">
        <f>VLOOKUP($B99&amp;$C99&amp;$D99,'Vlookup summary'!$D$2:$K$112,5,FALSE)</f>
        <v>5.6600000000000004E-2</v>
      </c>
      <c r="G99" s="11">
        <f>VLOOKUP($B99&amp;$C99&amp;$D99,'Vlookup summary'!$D$2:$K$112,6,FALSE)</f>
        <v>9.4899999999999998E-2</v>
      </c>
      <c r="H99" s="12">
        <f t="shared" si="12"/>
        <v>132927.58610893445</v>
      </c>
      <c r="I99" s="3">
        <f t="shared" si="13"/>
        <v>222876.81840526286</v>
      </c>
      <c r="J99" s="239">
        <f t="shared" si="14"/>
        <v>89949.23229632841</v>
      </c>
      <c r="K99" s="6">
        <f t="shared" si="15"/>
        <v>89949.23229632841</v>
      </c>
    </row>
    <row r="100" spans="1:11" x14ac:dyDescent="0.25">
      <c r="A100" s="260" t="s">
        <v>30</v>
      </c>
      <c r="B100" s="14">
        <v>396.3</v>
      </c>
      <c r="C100" s="14" t="s">
        <v>13</v>
      </c>
      <c r="D100" s="397" t="s">
        <v>548</v>
      </c>
      <c r="E100" s="2">
        <f>VLOOKUP($B100&amp;$C100&amp;$D100,'Vlookup summary'!$D$2:$K$112,4,FALSE)</f>
        <v>76764.465813879739</v>
      </c>
      <c r="F100" s="11">
        <f>VLOOKUP($B100&amp;$C100&amp;$D100,'Vlookup summary'!$D$2:$K$112,5,FALSE)</f>
        <v>5.6600000000000004E-2</v>
      </c>
      <c r="G100" s="11">
        <f>VLOOKUP($B100&amp;$C100&amp;$D100,'Vlookup summary'!$D$2:$K$112,6,FALSE)</f>
        <v>9.4899999999999998E-2</v>
      </c>
      <c r="H100" s="12">
        <f t="shared" si="12"/>
        <v>4344.8687650655938</v>
      </c>
      <c r="I100" s="3">
        <f t="shared" si="13"/>
        <v>7284.9478057371871</v>
      </c>
      <c r="J100" s="239">
        <f t="shared" si="14"/>
        <v>2940.0790406715932</v>
      </c>
      <c r="K100" s="6">
        <f t="shared" si="15"/>
        <v>661.46983452714733</v>
      </c>
    </row>
    <row r="101" spans="1:11" x14ac:dyDescent="0.25">
      <c r="A101" s="260" t="s">
        <v>30</v>
      </c>
      <c r="B101" s="14">
        <v>396.3</v>
      </c>
      <c r="C101" s="14" t="s">
        <v>14</v>
      </c>
      <c r="D101" s="397" t="s">
        <v>14</v>
      </c>
      <c r="E101" s="2">
        <f>VLOOKUP($B101&amp;$C101&amp;$D101,'Vlookup summary'!$D$2:$K$112,4,FALSE)</f>
        <v>4408343.9000000004</v>
      </c>
      <c r="F101" s="11">
        <f>VLOOKUP($B101&amp;$C101&amp;$D101,'Vlookup summary'!$D$2:$K$112,5,FALSE)</f>
        <v>8.4700000000000011E-2</v>
      </c>
      <c r="G101" s="11">
        <f>VLOOKUP($B101&amp;$C101&amp;$D101,'Vlookup summary'!$D$2:$K$112,6,FALSE)</f>
        <v>0.1489</v>
      </c>
      <c r="H101" s="12">
        <f t="shared" si="12"/>
        <v>373386.72833000007</v>
      </c>
      <c r="I101" s="3">
        <f t="shared" si="13"/>
        <v>656402.40671000013</v>
      </c>
      <c r="J101" s="239">
        <f t="shared" si="14"/>
        <v>283015.67838000006</v>
      </c>
      <c r="K101" s="6">
        <f t="shared" si="15"/>
        <v>0</v>
      </c>
    </row>
    <row r="102" spans="1:11" x14ac:dyDescent="0.25">
      <c r="A102" s="260" t="s">
        <v>30</v>
      </c>
      <c r="B102" s="14">
        <v>396.7</v>
      </c>
      <c r="C102" s="14" t="s">
        <v>11</v>
      </c>
      <c r="D102" s="397" t="s">
        <v>11</v>
      </c>
      <c r="E102" s="2">
        <f>VLOOKUP($B102&amp;$C102&amp;$D102,'Vlookup summary'!$D$2:$K$112,4,FALSE)</f>
        <v>2265611.14</v>
      </c>
      <c r="F102" s="11">
        <f>VLOOKUP($B102&amp;$C102&amp;$D102,'Vlookup summary'!$D$2:$K$112,5,FALSE)</f>
        <v>4.9800000000000004E-2</v>
      </c>
      <c r="G102" s="11">
        <f>VLOOKUP($B102&amp;$C102&amp;$D102,'Vlookup summary'!$D$2:$K$112,6,FALSE)</f>
        <v>5.5899999999999998E-2</v>
      </c>
      <c r="H102" s="12">
        <f t="shared" si="12"/>
        <v>112827.43477200002</v>
      </c>
      <c r="I102" s="3">
        <f t="shared" si="13"/>
        <v>126647.66272600001</v>
      </c>
      <c r="J102" s="239">
        <f t="shared" si="14"/>
        <v>13820.227953999987</v>
      </c>
      <c r="K102" s="6">
        <f t="shared" ref="K102:K117" si="16">VLOOKUP(D102,$M$6:$N$21,2,0)*J102</f>
        <v>0</v>
      </c>
    </row>
    <row r="103" spans="1:11" x14ac:dyDescent="0.25">
      <c r="A103" s="260" t="s">
        <v>30</v>
      </c>
      <c r="B103" s="14">
        <v>396.7</v>
      </c>
      <c r="C103" s="14" t="s">
        <v>16</v>
      </c>
      <c r="D103" s="397" t="s">
        <v>547</v>
      </c>
      <c r="E103" s="2">
        <f>VLOOKUP($B103&amp;$C103&amp;$D103,'Vlookup summary'!$D$2:$K$112,4,FALSE)</f>
        <v>1069120.6136214763</v>
      </c>
      <c r="F103" s="11">
        <f>VLOOKUP($B103&amp;$C103&amp;$D103,'Vlookup summary'!$D$2:$K$112,5,FALSE)</f>
        <v>3.73E-2</v>
      </c>
      <c r="G103" s="11">
        <f>VLOOKUP($B103&amp;$C103&amp;$D103,'Vlookup summary'!$D$2:$K$112,6,FALSE)</f>
        <v>5.3899999999999997E-2</v>
      </c>
      <c r="H103" s="12">
        <f t="shared" ref="H103:H117" si="17">E103*F103</f>
        <v>39878.198888081068</v>
      </c>
      <c r="I103" s="3">
        <f t="shared" ref="I103:I117" si="18">E103*G103</f>
        <v>57625.60107419757</v>
      </c>
      <c r="J103" s="239">
        <f t="shared" ref="J103:J117" si="19">I103-H103</f>
        <v>17747.402186116502</v>
      </c>
      <c r="K103" s="6">
        <f t="shared" si="16"/>
        <v>0</v>
      </c>
    </row>
    <row r="104" spans="1:11" x14ac:dyDescent="0.25">
      <c r="A104" s="260" t="s">
        <v>30</v>
      </c>
      <c r="B104" s="14">
        <v>396.7</v>
      </c>
      <c r="C104" s="14" t="s">
        <v>16</v>
      </c>
      <c r="D104" s="397" t="s">
        <v>16</v>
      </c>
      <c r="E104" s="2">
        <f>VLOOKUP($B104&amp;$C104&amp;$D104,'Vlookup summary'!$D$2:$K$112,4,FALSE)</f>
        <v>6717317.9963785242</v>
      </c>
      <c r="F104" s="11">
        <f>VLOOKUP($B104&amp;$C104&amp;$D104,'Vlookup summary'!$D$2:$K$112,5,FALSE)</f>
        <v>3.73E-2</v>
      </c>
      <c r="G104" s="11">
        <f>VLOOKUP($B104&amp;$C104&amp;$D104,'Vlookup summary'!$D$2:$K$112,6,FALSE)</f>
        <v>5.3899999999999997E-2</v>
      </c>
      <c r="H104" s="12">
        <f t="shared" si="17"/>
        <v>250555.96126491897</v>
      </c>
      <c r="I104" s="3">
        <f t="shared" si="18"/>
        <v>362063.44000480243</v>
      </c>
      <c r="J104" s="239">
        <f t="shared" si="19"/>
        <v>111507.47873988346</v>
      </c>
      <c r="K104" s="6">
        <f t="shared" si="16"/>
        <v>0</v>
      </c>
    </row>
    <row r="105" spans="1:11" x14ac:dyDescent="0.25">
      <c r="A105" s="260" t="s">
        <v>30</v>
      </c>
      <c r="B105" s="14">
        <v>396.7</v>
      </c>
      <c r="C105" s="14" t="s">
        <v>12</v>
      </c>
      <c r="D105" s="397" t="s">
        <v>548</v>
      </c>
      <c r="E105" s="2">
        <f>VLOOKUP($B105&amp;$C105&amp;$D105,'Vlookup summary'!$D$2:$K$112,4,FALSE)</f>
        <v>1524456.5534777087</v>
      </c>
      <c r="F105" s="11">
        <f>VLOOKUP($B105&amp;$C105&amp;$D105,'Vlookup summary'!$D$2:$K$112,5,FALSE)</f>
        <v>5.1399999999999994E-2</v>
      </c>
      <c r="G105" s="11">
        <f>VLOOKUP($B105&amp;$C105&amp;$D105,'Vlookup summary'!$D$2:$K$112,6,FALSE)</f>
        <v>5.2000000000000005E-2</v>
      </c>
      <c r="H105" s="12">
        <f t="shared" si="17"/>
        <v>78357.066848754213</v>
      </c>
      <c r="I105" s="3">
        <f t="shared" si="18"/>
        <v>79271.740780840861</v>
      </c>
      <c r="J105" s="239">
        <f t="shared" si="19"/>
        <v>914.67393208664726</v>
      </c>
      <c r="K105" s="6">
        <f t="shared" si="16"/>
        <v>205.78671734126058</v>
      </c>
    </row>
    <row r="106" spans="1:11" x14ac:dyDescent="0.25">
      <c r="A106" s="260" t="s">
        <v>30</v>
      </c>
      <c r="B106" s="14">
        <v>396.7</v>
      </c>
      <c r="C106" s="14" t="s">
        <v>12</v>
      </c>
      <c r="D106" s="397" t="s">
        <v>12</v>
      </c>
      <c r="E106" s="2">
        <f>VLOOKUP($B106&amp;$C106&amp;$D106,'Vlookup summary'!$D$2:$K$112,4,FALSE)</f>
        <v>22854375.286522292</v>
      </c>
      <c r="F106" s="11">
        <f>VLOOKUP($B106&amp;$C106&amp;$D106,'Vlookup summary'!$D$2:$K$112,5,FALSE)</f>
        <v>5.1399999999999994E-2</v>
      </c>
      <c r="G106" s="11">
        <f>VLOOKUP($B106&amp;$C106&amp;$D106,'Vlookup summary'!$D$2:$K$112,6,FALSE)</f>
        <v>5.2000000000000005E-2</v>
      </c>
      <c r="H106" s="12">
        <f t="shared" si="17"/>
        <v>1174714.8897272456</v>
      </c>
      <c r="I106" s="3">
        <f t="shared" si="18"/>
        <v>1188427.5148991593</v>
      </c>
      <c r="J106" s="239">
        <f t="shared" si="19"/>
        <v>13712.625171913765</v>
      </c>
      <c r="K106" s="6">
        <f t="shared" si="16"/>
        <v>0</v>
      </c>
    </row>
    <row r="107" spans="1:11" x14ac:dyDescent="0.25">
      <c r="A107" s="260" t="s">
        <v>30</v>
      </c>
      <c r="B107" s="14">
        <v>396.7</v>
      </c>
      <c r="C107" s="14" t="s">
        <v>15</v>
      </c>
      <c r="D107" s="397" t="s">
        <v>547</v>
      </c>
      <c r="E107" s="2">
        <f>VLOOKUP($B107&amp;$C107&amp;$D107,'Vlookup summary'!$D$2:$K$112,4,FALSE)</f>
        <v>13090860.597171472</v>
      </c>
      <c r="F107" s="11">
        <f>VLOOKUP($B107&amp;$C107&amp;$D107,'Vlookup summary'!$D$2:$K$112,5,FALSE)</f>
        <v>5.3600000000000002E-2</v>
      </c>
      <c r="G107" s="11">
        <f>VLOOKUP($B107&amp;$C107&amp;$D107,'Vlookup summary'!$D$2:$K$112,6,FALSE)</f>
        <v>6.0899999999999996E-2</v>
      </c>
      <c r="H107" s="12">
        <f t="shared" si="17"/>
        <v>701670.12800839089</v>
      </c>
      <c r="I107" s="3">
        <f t="shared" si="18"/>
        <v>797233.41036774265</v>
      </c>
      <c r="J107" s="239">
        <f t="shared" si="19"/>
        <v>95563.282359351753</v>
      </c>
      <c r="K107" s="6">
        <f t="shared" si="16"/>
        <v>0</v>
      </c>
    </row>
    <row r="108" spans="1:11" x14ac:dyDescent="0.25">
      <c r="A108" s="260" t="s">
        <v>30</v>
      </c>
      <c r="B108" s="14">
        <v>396.7</v>
      </c>
      <c r="C108" s="14" t="s">
        <v>15</v>
      </c>
      <c r="D108" s="397" t="s">
        <v>15</v>
      </c>
      <c r="E108" s="2">
        <f>VLOOKUP($B108&amp;$C108&amp;$D108,'Vlookup summary'!$D$2:$K$112,4,FALSE)</f>
        <v>35912225.994978562</v>
      </c>
      <c r="F108" s="11">
        <f>VLOOKUP($B108&amp;$C108&amp;$D108,'Vlookup summary'!$D$2:$K$112,5,FALSE)</f>
        <v>5.3600000000000002E-2</v>
      </c>
      <c r="G108" s="11">
        <f>VLOOKUP($B108&amp;$C108&amp;$D108,'Vlookup summary'!$D$2:$K$112,6,FALSE)</f>
        <v>6.0899999999999996E-2</v>
      </c>
      <c r="H108" s="12">
        <f t="shared" si="17"/>
        <v>1924895.313330851</v>
      </c>
      <c r="I108" s="3">
        <f t="shared" si="18"/>
        <v>2187054.563094194</v>
      </c>
      <c r="J108" s="239">
        <f t="shared" si="19"/>
        <v>262159.24976334302</v>
      </c>
      <c r="K108" s="6">
        <f t="shared" si="16"/>
        <v>0</v>
      </c>
    </row>
    <row r="109" spans="1:11" x14ac:dyDescent="0.25">
      <c r="A109" s="260" t="s">
        <v>30</v>
      </c>
      <c r="B109" s="14">
        <v>396.7</v>
      </c>
      <c r="C109" s="14" t="s">
        <v>15</v>
      </c>
      <c r="D109" s="397" t="s">
        <v>21</v>
      </c>
      <c r="E109" s="2">
        <f>VLOOKUP($B109&amp;$C109&amp;$D109,'Vlookup summary'!$D$2:$K$112,4,FALSE)</f>
        <v>3825432.1993429093</v>
      </c>
      <c r="F109" s="11">
        <f>VLOOKUP($B109&amp;$C109&amp;$D109,'Vlookup summary'!$D$2:$K$112,5,FALSE)</f>
        <v>5.3600000000000002E-2</v>
      </c>
      <c r="G109" s="11">
        <f>VLOOKUP($B109&amp;$C109&amp;$D109,'Vlookup summary'!$D$2:$K$112,6,FALSE)</f>
        <v>6.0899999999999996E-2</v>
      </c>
      <c r="H109" s="12">
        <f t="shared" si="17"/>
        <v>205043.16588477994</v>
      </c>
      <c r="I109" s="3">
        <f t="shared" si="18"/>
        <v>232968.82093998315</v>
      </c>
      <c r="J109" s="239">
        <f t="shared" si="19"/>
        <v>27925.655055203213</v>
      </c>
      <c r="K109" s="6">
        <f t="shared" si="16"/>
        <v>1908.7980897720927</v>
      </c>
    </row>
    <row r="110" spans="1:11" x14ac:dyDescent="0.25">
      <c r="A110" s="260" t="s">
        <v>30</v>
      </c>
      <c r="B110" s="14">
        <v>396.7</v>
      </c>
      <c r="C110" s="14" t="s">
        <v>15</v>
      </c>
      <c r="D110" s="397" t="s">
        <v>549</v>
      </c>
      <c r="E110" s="2">
        <f>VLOOKUP($B110&amp;$C110&amp;$D110,'Vlookup summary'!$D$2:$K$112,4,FALSE)</f>
        <v>382958.70850705437</v>
      </c>
      <c r="F110" s="11">
        <f>VLOOKUP($B110&amp;$C110&amp;$D110,'Vlookup summary'!$D$2:$K$112,5,FALSE)</f>
        <v>5.3600000000000002E-2</v>
      </c>
      <c r="G110" s="11">
        <f>VLOOKUP($B110&amp;$C110&amp;$D110,'Vlookup summary'!$D$2:$K$112,6,FALSE)</f>
        <v>6.0899999999999996E-2</v>
      </c>
      <c r="H110" s="12">
        <f t="shared" si="17"/>
        <v>20526.586775978114</v>
      </c>
      <c r="I110" s="3">
        <f t="shared" si="18"/>
        <v>23322.185348079609</v>
      </c>
      <c r="J110" s="239">
        <f t="shared" si="19"/>
        <v>2795.5985721014949</v>
      </c>
      <c r="K110" s="6">
        <f t="shared" si="16"/>
        <v>0</v>
      </c>
    </row>
    <row r="111" spans="1:11" x14ac:dyDescent="0.25">
      <c r="A111" s="260" t="s">
        <v>30</v>
      </c>
      <c r="B111" s="14">
        <v>396.7</v>
      </c>
      <c r="C111" s="14" t="s">
        <v>13</v>
      </c>
      <c r="D111" s="397" t="s">
        <v>13</v>
      </c>
      <c r="E111" s="2">
        <f>VLOOKUP($B111&amp;$C111&amp;$D111,'Vlookup summary'!$D$2:$K$112,4,FALSE)</f>
        <v>5846222.5244217934</v>
      </c>
      <c r="F111" s="11">
        <f>VLOOKUP($B111&amp;$C111&amp;$D111,'Vlookup summary'!$D$2:$K$112,5,FALSE)</f>
        <v>6.0299999999999999E-2</v>
      </c>
      <c r="G111" s="11">
        <f>VLOOKUP($B111&amp;$C111&amp;$D111,'Vlookup summary'!$D$2:$K$112,6,FALSE)</f>
        <v>3.9300000000000002E-2</v>
      </c>
      <c r="H111" s="12">
        <f t="shared" si="17"/>
        <v>352527.21822263417</v>
      </c>
      <c r="I111" s="3">
        <f t="shared" si="18"/>
        <v>229756.54520977649</v>
      </c>
      <c r="J111" s="239">
        <f t="shared" si="19"/>
        <v>-122770.67301285767</v>
      </c>
      <c r="K111" s="6">
        <f t="shared" si="16"/>
        <v>-122770.67301285767</v>
      </c>
    </row>
    <row r="112" spans="1:11" x14ac:dyDescent="0.25">
      <c r="A112" s="260" t="s">
        <v>30</v>
      </c>
      <c r="B112" s="14">
        <v>396.7</v>
      </c>
      <c r="C112" s="14" t="s">
        <v>13</v>
      </c>
      <c r="D112" s="397" t="s">
        <v>548</v>
      </c>
      <c r="E112" s="2">
        <f>VLOOKUP($B112&amp;$C112&amp;$D112,'Vlookup summary'!$D$2:$K$112,4,FALSE)</f>
        <v>465311.8955782064</v>
      </c>
      <c r="F112" s="11">
        <f>VLOOKUP($B112&amp;$C112&amp;$D112,'Vlookup summary'!$D$2:$K$112,5,FALSE)</f>
        <v>6.0299999999999999E-2</v>
      </c>
      <c r="G112" s="11">
        <f>VLOOKUP($B112&amp;$C112&amp;$D112,'Vlookup summary'!$D$2:$K$112,6,FALSE)</f>
        <v>3.9300000000000002E-2</v>
      </c>
      <c r="H112" s="12">
        <f t="shared" si="17"/>
        <v>28058.307303365847</v>
      </c>
      <c r="I112" s="3">
        <f t="shared" si="18"/>
        <v>18286.757496223512</v>
      </c>
      <c r="J112" s="239">
        <f t="shared" si="19"/>
        <v>-9771.5498071423353</v>
      </c>
      <c r="K112" s="6">
        <f t="shared" si="16"/>
        <v>-2198.4393428170424</v>
      </c>
    </row>
    <row r="113" spans="1:11" x14ac:dyDescent="0.25">
      <c r="A113" s="260" t="s">
        <v>30</v>
      </c>
      <c r="B113" s="14">
        <v>396.7</v>
      </c>
      <c r="C113" s="14" t="s">
        <v>14</v>
      </c>
      <c r="D113" s="397" t="s">
        <v>547</v>
      </c>
      <c r="E113" s="2">
        <f>VLOOKUP($B113&amp;$C113&amp;$D113,'Vlookup summary'!$D$2:$K$112,4,FALSE)</f>
        <v>14495528.481482696</v>
      </c>
      <c r="F113" s="11">
        <f>VLOOKUP($B113&amp;$C113&amp;$D113,'Vlookup summary'!$D$2:$K$112,5,FALSE)</f>
        <v>4.8600000000000004E-2</v>
      </c>
      <c r="G113" s="11">
        <f>VLOOKUP($B113&amp;$C113&amp;$D113,'Vlookup summary'!$D$2:$K$112,6,FALSE)</f>
        <v>5.7999999999999996E-2</v>
      </c>
      <c r="H113" s="12">
        <f t="shared" si="17"/>
        <v>704482.68420005904</v>
      </c>
      <c r="I113" s="3">
        <f t="shared" si="18"/>
        <v>840740.6519259963</v>
      </c>
      <c r="J113" s="239">
        <f t="shared" si="19"/>
        <v>136257.96772593725</v>
      </c>
      <c r="K113" s="6">
        <f t="shared" si="16"/>
        <v>0</v>
      </c>
    </row>
    <row r="114" spans="1:11" x14ac:dyDescent="0.25">
      <c r="A114" s="260" t="s">
        <v>30</v>
      </c>
      <c r="B114" s="14">
        <v>396.7</v>
      </c>
      <c r="C114" s="14" t="s">
        <v>14</v>
      </c>
      <c r="D114" s="397" t="s">
        <v>14</v>
      </c>
      <c r="E114" s="2">
        <f>VLOOKUP($B114&amp;$C114&amp;$D114,'Vlookup summary'!$D$2:$K$112,4,FALSE)</f>
        <v>14896521.640178418</v>
      </c>
      <c r="F114" s="11">
        <f>VLOOKUP($B114&amp;$C114&amp;$D114,'Vlookup summary'!$D$2:$K$112,5,FALSE)</f>
        <v>4.8600000000000004E-2</v>
      </c>
      <c r="G114" s="11">
        <f>VLOOKUP($B114&amp;$C114&amp;$D114,'Vlookup summary'!$D$2:$K$112,6,FALSE)</f>
        <v>5.7999999999999996E-2</v>
      </c>
      <c r="H114" s="12">
        <f t="shared" si="17"/>
        <v>723970.9517126712</v>
      </c>
      <c r="I114" s="3">
        <f t="shared" si="18"/>
        <v>863998.25513034815</v>
      </c>
      <c r="J114" s="239">
        <f t="shared" si="19"/>
        <v>140027.30341767694</v>
      </c>
      <c r="K114" s="6">
        <f t="shared" si="16"/>
        <v>0</v>
      </c>
    </row>
    <row r="115" spans="1:11" x14ac:dyDescent="0.25">
      <c r="A115" s="260" t="s">
        <v>30</v>
      </c>
      <c r="B115" s="14">
        <v>396.7</v>
      </c>
      <c r="C115" s="14" t="s">
        <v>14</v>
      </c>
      <c r="D115" s="397" t="s">
        <v>550</v>
      </c>
      <c r="E115" s="2">
        <f>VLOOKUP($B115&amp;$C115&amp;$D115,'Vlookup summary'!$D$2:$K$112,4,FALSE)</f>
        <v>9897326.1283388883</v>
      </c>
      <c r="F115" s="11">
        <f>VLOOKUP($B115&amp;$C115&amp;$D115,'Vlookup summary'!$D$2:$K$112,5,FALSE)</f>
        <v>4.8600000000000004E-2</v>
      </c>
      <c r="G115" s="11">
        <f>VLOOKUP($B115&amp;$C115&amp;$D115,'Vlookup summary'!$D$2:$K$112,6,FALSE)</f>
        <v>5.7999999999999996E-2</v>
      </c>
      <c r="H115" s="12">
        <f t="shared" si="17"/>
        <v>481010.04983726999</v>
      </c>
      <c r="I115" s="3">
        <f t="shared" si="18"/>
        <v>574044.91544365545</v>
      </c>
      <c r="J115" s="239">
        <f t="shared" si="19"/>
        <v>93034.865606385458</v>
      </c>
      <c r="K115" s="6">
        <f t="shared" si="16"/>
        <v>20931.32745977259</v>
      </c>
    </row>
    <row r="116" spans="1:11" x14ac:dyDescent="0.25">
      <c r="A116" s="260" t="s">
        <v>30</v>
      </c>
      <c r="B116" s="14">
        <v>396.7</v>
      </c>
      <c r="C116" s="14" t="s">
        <v>31</v>
      </c>
      <c r="D116" s="397" t="s">
        <v>547</v>
      </c>
      <c r="E116" s="2">
        <f>VLOOKUP($B116&amp;$C116&amp;$D116,'Vlookup summary'!$D$2:$K$112,4,FALSE)</f>
        <v>1813485.9745367691</v>
      </c>
      <c r="F116" s="11">
        <f>VLOOKUP($B116&amp;$C116&amp;$D116,'Vlookup summary'!$D$2:$K$112,5,FALSE)</f>
        <v>1.8600000000000002E-2</v>
      </c>
      <c r="G116" s="11">
        <f>VLOOKUP($B116&amp;$C116&amp;$D116,'Vlookup summary'!$D$2:$K$112,6,FALSE)</f>
        <v>2.6600000000000002E-2</v>
      </c>
      <c r="H116" s="12">
        <f t="shared" si="17"/>
        <v>33730.839126383908</v>
      </c>
      <c r="I116" s="3">
        <f t="shared" si="18"/>
        <v>48238.726922678063</v>
      </c>
      <c r="J116" s="239">
        <f t="shared" si="19"/>
        <v>14507.887796294155</v>
      </c>
      <c r="K116" s="6">
        <f t="shared" si="16"/>
        <v>0</v>
      </c>
    </row>
    <row r="117" spans="1:11" x14ac:dyDescent="0.25">
      <c r="A117" s="260" t="s">
        <v>30</v>
      </c>
      <c r="B117" s="14">
        <v>396.7</v>
      </c>
      <c r="C117" s="14" t="s">
        <v>31</v>
      </c>
      <c r="D117" s="397" t="s">
        <v>548</v>
      </c>
      <c r="E117" s="2">
        <f>VLOOKUP($B117&amp;$C117&amp;$D117,'Vlookup summary'!$D$2:$K$112,4,FALSE)</f>
        <v>130476.85546323101</v>
      </c>
      <c r="F117" s="11">
        <f>VLOOKUP($B117&amp;$C117&amp;$D117,'Vlookup summary'!$D$2:$K$112,5,FALSE)</f>
        <v>1.8600000000000002E-2</v>
      </c>
      <c r="G117" s="11">
        <f>VLOOKUP($B117&amp;$C117&amp;$D117,'Vlookup summary'!$D$2:$K$112,6,FALSE)</f>
        <v>2.6600000000000002E-2</v>
      </c>
      <c r="H117" s="12">
        <f t="shared" si="17"/>
        <v>2426.869511616097</v>
      </c>
      <c r="I117" s="3">
        <f t="shared" si="18"/>
        <v>3470.6843553219451</v>
      </c>
      <c r="J117" s="239">
        <f t="shared" si="19"/>
        <v>1043.814843705848</v>
      </c>
      <c r="K117" s="6">
        <f t="shared" si="16"/>
        <v>234.84131630194867</v>
      </c>
    </row>
    <row r="118" spans="1:11" x14ac:dyDescent="0.25">
      <c r="D118" s="397"/>
      <c r="E118" s="2"/>
      <c r="F118" s="394"/>
      <c r="G118" s="11"/>
      <c r="H118" s="381"/>
      <c r="I118" s="239"/>
      <c r="J118" s="239"/>
      <c r="K118" s="6"/>
    </row>
    <row r="119" spans="1:11" x14ac:dyDescent="0.25">
      <c r="A119" s="377" t="s">
        <v>32</v>
      </c>
      <c r="B119" s="377"/>
      <c r="D119" s="397"/>
      <c r="E119" s="2">
        <f>SUM(E38:E118)</f>
        <v>287063408.90999997</v>
      </c>
      <c r="F119" s="353">
        <f t="shared" ref="F119" si="20">H119/E119</f>
        <v>5.3348461846881939E-2</v>
      </c>
      <c r="G119" s="354">
        <f t="shared" ref="G119" si="21">I119/E119</f>
        <v>6.5153756376800515E-2</v>
      </c>
      <c r="H119" s="381">
        <f>SUM(H38:H118)</f>
        <v>15314391.317871002</v>
      </c>
      <c r="I119" s="239">
        <f>SUM(I38:I118)</f>
        <v>18703259.408816002</v>
      </c>
      <c r="J119" s="239">
        <f>SUM(J38:J118)</f>
        <v>3388868.0909449989</v>
      </c>
      <c r="K119" s="398">
        <f>SUM(K38:K118)</f>
        <v>-70773.37722213559</v>
      </c>
    </row>
    <row r="120" spans="1:11" x14ac:dyDescent="0.25">
      <c r="D120" s="397"/>
      <c r="E120" s="2"/>
      <c r="F120" s="394"/>
      <c r="G120" s="11"/>
      <c r="H120" s="381"/>
      <c r="I120" s="239"/>
      <c r="J120" s="239"/>
      <c r="K120" s="6"/>
    </row>
    <row r="121" spans="1:11" x14ac:dyDescent="0.25">
      <c r="A121" s="225" t="s">
        <v>33</v>
      </c>
      <c r="C121" s="395" t="s">
        <v>28</v>
      </c>
      <c r="D121" s="399" t="s">
        <v>6</v>
      </c>
      <c r="E121" s="15" t="s">
        <v>29</v>
      </c>
      <c r="F121" s="394"/>
      <c r="G121" s="11"/>
      <c r="H121" s="381"/>
      <c r="I121" s="239"/>
      <c r="J121" s="239"/>
      <c r="K121" s="6"/>
    </row>
    <row r="122" spans="1:11" x14ac:dyDescent="0.25">
      <c r="A122" s="260" t="s">
        <v>33</v>
      </c>
      <c r="B122" s="14">
        <v>389.2</v>
      </c>
      <c r="C122" s="14" t="s">
        <v>16</v>
      </c>
      <c r="D122" s="397" t="s">
        <v>16</v>
      </c>
      <c r="E122" s="6">
        <f>VLOOKUP($B122&amp;$C122&amp;$D122,'Vlookup summary'!$D$2:$K$112,4,FALSE)</f>
        <v>4645.6099999999997</v>
      </c>
      <c r="F122" s="11">
        <f>VLOOKUP($B122&amp;$C122&amp;$D122,'Vlookup summary'!$D$2:$K$112,5,FALSE)</f>
        <v>1.1699999999999999E-2</v>
      </c>
      <c r="G122" s="11">
        <f>VLOOKUP($B122&amp;$C122&amp;$D122,'Vlookup summary'!$D$2:$K$112,6,FALSE)</f>
        <v>1.7000000000000001E-2</v>
      </c>
      <c r="H122" s="381">
        <f t="shared" ref="H122:H137" si="22">F122*E122</f>
        <v>54.353636999999992</v>
      </c>
      <c r="I122" s="382">
        <f t="shared" ref="I122:I136" si="23">G122*E122</f>
        <v>78.975369999999998</v>
      </c>
      <c r="J122" s="382">
        <f t="shared" ref="J122:J141" si="24">I122-H122</f>
        <v>24.621733000000006</v>
      </c>
      <c r="K122" s="6">
        <f t="shared" ref="K122:K147" si="25">VLOOKUP(D122,$M$6:$N$21,2,0)*J122</f>
        <v>0</v>
      </c>
    </row>
    <row r="123" spans="1:11" x14ac:dyDescent="0.25">
      <c r="A123" s="260" t="s">
        <v>33</v>
      </c>
      <c r="B123" s="14">
        <v>389.2</v>
      </c>
      <c r="C123" s="14" t="s">
        <v>15</v>
      </c>
      <c r="D123" s="397" t="s">
        <v>547</v>
      </c>
      <c r="E123" s="6">
        <f>VLOOKUP($B123&amp;$C123&amp;$D123,'Vlookup summary'!$D$2:$K$112,4,FALSE)</f>
        <v>1182.8586056822805</v>
      </c>
      <c r="F123" s="11">
        <f>VLOOKUP($B123&amp;$C123&amp;$D123,'Vlookup summary'!$D$2:$K$112,5,FALSE)</f>
        <v>2.0299999999999999E-2</v>
      </c>
      <c r="G123" s="11">
        <f>VLOOKUP($B123&amp;$C123&amp;$D123,'Vlookup summary'!$D$2:$K$112,6,FALSE)</f>
        <v>2.0499999999999997E-2</v>
      </c>
      <c r="H123" s="381">
        <f t="shared" ref="H123:H125" si="26">F123*E123</f>
        <v>24.012029695350293</v>
      </c>
      <c r="I123" s="382">
        <f t="shared" ref="I123:I125" si="27">G123*E123</f>
        <v>24.248601416486746</v>
      </c>
      <c r="J123" s="382">
        <f t="shared" ref="J123:J125" si="28">I123-H123</f>
        <v>0.23657172113645331</v>
      </c>
      <c r="K123" s="6">
        <f t="shared" si="25"/>
        <v>0</v>
      </c>
    </row>
    <row r="124" spans="1:11" x14ac:dyDescent="0.25">
      <c r="A124" s="260" t="s">
        <v>33</v>
      </c>
      <c r="B124" s="14">
        <v>389.2</v>
      </c>
      <c r="C124" s="14" t="s">
        <v>15</v>
      </c>
      <c r="D124" s="397" t="s">
        <v>15</v>
      </c>
      <c r="E124" s="6">
        <f>VLOOKUP($B124&amp;$C124&amp;$D124,'Vlookup summary'!$D$2:$K$112,4,FALSE)</f>
        <v>80995.591394317715</v>
      </c>
      <c r="F124" s="11">
        <f>VLOOKUP($B124&amp;$C124&amp;$D124,'Vlookup summary'!$D$2:$K$112,5,FALSE)</f>
        <v>2.0299999999999999E-2</v>
      </c>
      <c r="G124" s="11">
        <f>VLOOKUP($B124&amp;$C124&amp;$D124,'Vlookup summary'!$D$2:$K$112,6,FALSE)</f>
        <v>2.0499999999999997E-2</v>
      </c>
      <c r="H124" s="381">
        <f t="shared" si="26"/>
        <v>1644.2105053046496</v>
      </c>
      <c r="I124" s="382">
        <f t="shared" si="27"/>
        <v>1660.4096235835129</v>
      </c>
      <c r="J124" s="382">
        <f t="shared" si="28"/>
        <v>16.199118278863352</v>
      </c>
      <c r="K124" s="6">
        <f t="shared" si="25"/>
        <v>0</v>
      </c>
    </row>
    <row r="125" spans="1:11" x14ac:dyDescent="0.25">
      <c r="A125" s="260" t="s">
        <v>33</v>
      </c>
      <c r="B125" s="14">
        <v>389.2</v>
      </c>
      <c r="C125" s="14" t="s">
        <v>14</v>
      </c>
      <c r="D125" s="397" t="s">
        <v>14</v>
      </c>
      <c r="E125" s="6">
        <f>VLOOKUP($B125&amp;$C125&amp;$D125,'Vlookup summary'!$D$2:$K$112,4,FALSE)</f>
        <v>74246.25</v>
      </c>
      <c r="F125" s="11">
        <f>VLOOKUP($B125&amp;$C125&amp;$D125,'Vlookup summary'!$D$2:$K$112,5,FALSE)</f>
        <v>1.9799999999999998E-2</v>
      </c>
      <c r="G125" s="11">
        <f>VLOOKUP($B125&amp;$C125&amp;$D125,'Vlookup summary'!$D$2:$K$112,6,FALSE)</f>
        <v>1.8799999999999997E-2</v>
      </c>
      <c r="H125" s="381">
        <f t="shared" si="26"/>
        <v>1470.07575</v>
      </c>
      <c r="I125" s="382">
        <f t="shared" si="27"/>
        <v>1395.8294999999998</v>
      </c>
      <c r="J125" s="382">
        <f t="shared" si="28"/>
        <v>-74.246250000000146</v>
      </c>
      <c r="K125" s="6">
        <f t="shared" si="25"/>
        <v>0</v>
      </c>
    </row>
    <row r="126" spans="1:11" x14ac:dyDescent="0.25">
      <c r="A126" s="260" t="s">
        <v>33</v>
      </c>
      <c r="B126" s="14">
        <v>390</v>
      </c>
      <c r="C126" s="14" t="s">
        <v>11</v>
      </c>
      <c r="D126" s="397" t="s">
        <v>11</v>
      </c>
      <c r="E126" s="6">
        <f>VLOOKUP($B126&amp;$C126&amp;$D126,'Vlookup summary'!$D$2:$K$112,4,FALSE)</f>
        <v>3012931.1242903089</v>
      </c>
      <c r="F126" s="11">
        <f>VLOOKUP($B126&amp;$C126&amp;$D126,'Vlookup summary'!$D$2:$K$112,5,FALSE)</f>
        <v>1.7100000000000001E-2</v>
      </c>
      <c r="G126" s="11">
        <f>VLOOKUP($B126&amp;$C126&amp;$D126,'Vlookup summary'!$D$2:$K$112,6,FALSE)</f>
        <v>1.9900000000000001E-2</v>
      </c>
      <c r="H126" s="381">
        <f>F126*E126+'CA Gen Plant Split'!I28</f>
        <v>51519.647296364266</v>
      </c>
      <c r="I126" s="382">
        <f>G126*E126+'CA Gen Plant Split'!J28</f>
        <v>59996.666810377043</v>
      </c>
      <c r="J126" s="382">
        <f t="shared" si="24"/>
        <v>8477.0195140127762</v>
      </c>
      <c r="K126" s="6">
        <f t="shared" si="25"/>
        <v>0</v>
      </c>
    </row>
    <row r="127" spans="1:11" x14ac:dyDescent="0.25">
      <c r="A127" s="260" t="s">
        <v>33</v>
      </c>
      <c r="B127" s="14">
        <v>390</v>
      </c>
      <c r="C127" s="14" t="s">
        <v>11</v>
      </c>
      <c r="D127" s="397" t="s">
        <v>21</v>
      </c>
      <c r="E127" s="6">
        <f>VLOOKUP($B127&amp;$C127&amp;$D127,'Vlookup summary'!$D$2:$K$112,4,FALSE)</f>
        <v>456255.23570969119</v>
      </c>
      <c r="F127" s="11">
        <f>VLOOKUP($B127&amp;$C127&amp;$D127,'Vlookup summary'!$D$2:$K$112,5,FALSE)</f>
        <v>1.7100000000000001E-2</v>
      </c>
      <c r="G127" s="11">
        <f>VLOOKUP($B127&amp;$C127&amp;$D127,'Vlookup summary'!$D$2:$K$112,6,FALSE)</f>
        <v>1.9900000000000001E-2</v>
      </c>
      <c r="H127" s="381">
        <f>F127*E127</f>
        <v>7801.9645306357197</v>
      </c>
      <c r="I127" s="382">
        <f>G127*E127</f>
        <v>9079.4791906228547</v>
      </c>
      <c r="J127" s="382">
        <f t="shared" si="24"/>
        <v>1277.514659987135</v>
      </c>
      <c r="K127" s="6">
        <f t="shared" si="25"/>
        <v>87.321766949382052</v>
      </c>
    </row>
    <row r="128" spans="1:11" x14ac:dyDescent="0.25">
      <c r="A128" s="260" t="s">
        <v>33</v>
      </c>
      <c r="B128" s="14">
        <v>390</v>
      </c>
      <c r="C128" s="14" t="s">
        <v>16</v>
      </c>
      <c r="D128" s="397" t="s">
        <v>547</v>
      </c>
      <c r="E128" s="6">
        <f>VLOOKUP($B128&amp;$C128&amp;$D128,'Vlookup summary'!$D$2:$K$112,4,FALSE)</f>
        <v>1446832.1152135169</v>
      </c>
      <c r="F128" s="11">
        <f>VLOOKUP($B128&amp;$C128&amp;$D128,'Vlookup summary'!$D$2:$K$112,5,FALSE)</f>
        <v>1.6500000000000001E-2</v>
      </c>
      <c r="G128" s="11">
        <f>VLOOKUP($B128&amp;$C128&amp;$D128,'Vlookup summary'!$D$2:$K$112,6,FALSE)</f>
        <v>1.84E-2</v>
      </c>
      <c r="H128" s="381">
        <f>F128*E128</f>
        <v>23872.729901023031</v>
      </c>
      <c r="I128" s="382">
        <f>G128*E128</f>
        <v>26621.710919928712</v>
      </c>
      <c r="J128" s="382">
        <f t="shared" si="24"/>
        <v>2748.9810189056807</v>
      </c>
      <c r="K128" s="6">
        <f t="shared" si="25"/>
        <v>0</v>
      </c>
    </row>
    <row r="129" spans="1:11" x14ac:dyDescent="0.25">
      <c r="A129" s="260" t="s">
        <v>33</v>
      </c>
      <c r="B129" s="14">
        <v>390</v>
      </c>
      <c r="C129" s="14" t="s">
        <v>16</v>
      </c>
      <c r="D129" s="397" t="s">
        <v>16</v>
      </c>
      <c r="E129" s="6">
        <f>VLOOKUP($B129&amp;$C129&amp;$D129,'Vlookup summary'!$D$2:$K$112,4,FALSE)</f>
        <v>12477685.999876374</v>
      </c>
      <c r="F129" s="11">
        <f>VLOOKUP($B129&amp;$C129&amp;$D129,'Vlookup summary'!$D$2:$K$112,5,FALSE)</f>
        <v>1.6500000000000001E-2</v>
      </c>
      <c r="G129" s="11">
        <f>VLOOKUP($B129&amp;$C129&amp;$D129,'Vlookup summary'!$D$2:$K$112,6,FALSE)</f>
        <v>1.84E-2</v>
      </c>
      <c r="H129" s="381">
        <f>F129*E129+'ID Gen Plant Split'!I32</f>
        <v>205882.79484795977</v>
      </c>
      <c r="I129" s="382">
        <f>G129*E129+'ID Gen Plant Split'!J32</f>
        <v>229225.13450972503</v>
      </c>
      <c r="J129" s="382">
        <f t="shared" si="24"/>
        <v>23342.339661765262</v>
      </c>
      <c r="K129" s="6">
        <f t="shared" si="25"/>
        <v>0</v>
      </c>
    </row>
    <row r="130" spans="1:11" x14ac:dyDescent="0.25">
      <c r="A130" s="260" t="s">
        <v>33</v>
      </c>
      <c r="B130" s="14">
        <v>390</v>
      </c>
      <c r="C130" s="14" t="s">
        <v>16</v>
      </c>
      <c r="D130" s="397" t="s">
        <v>21</v>
      </c>
      <c r="E130" s="6">
        <f>VLOOKUP($B130&amp;$C130&amp;$D130,'Vlookup summary'!$D$2:$K$112,4,FALSE)</f>
        <v>779212.5549101074</v>
      </c>
      <c r="F130" s="11">
        <f>VLOOKUP($B130&amp;$C130&amp;$D130,'Vlookup summary'!$D$2:$K$112,5,FALSE)</f>
        <v>1.6500000000000001E-2</v>
      </c>
      <c r="G130" s="11">
        <f>VLOOKUP($B130&amp;$C130&amp;$D130,'Vlookup summary'!$D$2:$K$112,6,FALSE)</f>
        <v>1.84E-2</v>
      </c>
      <c r="H130" s="381">
        <f>F130*E130</f>
        <v>12857.007156016773</v>
      </c>
      <c r="I130" s="382">
        <f>G130*E130</f>
        <v>14337.511010345976</v>
      </c>
      <c r="J130" s="382">
        <f>I130-H130</f>
        <v>1480.503854329203</v>
      </c>
      <c r="K130" s="6">
        <f t="shared" si="25"/>
        <v>101.19665674654445</v>
      </c>
    </row>
    <row r="131" spans="1:11" x14ac:dyDescent="0.25">
      <c r="A131" s="260" t="s">
        <v>33</v>
      </c>
      <c r="B131" s="14">
        <v>390</v>
      </c>
      <c r="C131" s="14" t="s">
        <v>12</v>
      </c>
      <c r="D131" s="397" t="s">
        <v>548</v>
      </c>
      <c r="E131" s="6">
        <f>VLOOKUP($B131&amp;$C131&amp;$D131,'Vlookup summary'!$D$2:$K$112,4,FALSE)</f>
        <v>2963510.8183942409</v>
      </c>
      <c r="F131" s="11">
        <f>VLOOKUP($B131&amp;$C131&amp;$D131,'Vlookup summary'!$D$2:$K$112,5,FALSE)</f>
        <v>1.8600000000000002E-2</v>
      </c>
      <c r="G131" s="11">
        <f>VLOOKUP($B131&amp;$C131&amp;$D131,'Vlookup summary'!$D$2:$K$112,6,FALSE)</f>
        <v>2.0799999999999999E-2</v>
      </c>
      <c r="H131" s="381">
        <f>F131*E131</f>
        <v>55121.30122213289</v>
      </c>
      <c r="I131" s="382">
        <f>G131*E131</f>
        <v>61641.02502260021</v>
      </c>
      <c r="J131" s="382">
        <f>I131-H131</f>
        <v>6519.72380046732</v>
      </c>
      <c r="K131" s="6">
        <f t="shared" si="25"/>
        <v>1466.8315252071277</v>
      </c>
    </row>
    <row r="132" spans="1:11" x14ac:dyDescent="0.25">
      <c r="A132" s="260" t="s">
        <v>33</v>
      </c>
      <c r="B132" s="14">
        <v>390</v>
      </c>
      <c r="C132" s="14" t="s">
        <v>12</v>
      </c>
      <c r="D132" s="397" t="s">
        <v>12</v>
      </c>
      <c r="E132" s="6">
        <f>VLOOKUP($B132&amp;$C132&amp;$D132,'Vlookup summary'!$D$2:$K$112,4,FALSE)</f>
        <v>33518025.872292284</v>
      </c>
      <c r="F132" s="11">
        <f>VLOOKUP($B132&amp;$C132&amp;$D132,'Vlookup summary'!$D$2:$K$112,5,FALSE)</f>
        <v>1.8600000000000002E-2</v>
      </c>
      <c r="G132" s="11">
        <f>VLOOKUP($B132&amp;$C132&amp;$D132,'Vlookup summary'!$D$2:$K$112,6,FALSE)</f>
        <v>2.0799999999999999E-2</v>
      </c>
      <c r="H132" s="381">
        <f>F132*E132+'OR Gen Plant Split'!I33</f>
        <v>623435.27151063667</v>
      </c>
      <c r="I132" s="382">
        <f>G132*E132+'OR Gen Plant Split'!J33</f>
        <v>702170.22705967876</v>
      </c>
      <c r="J132" s="382">
        <f t="shared" si="24"/>
        <v>78734.95554904209</v>
      </c>
      <c r="K132" s="6">
        <f t="shared" si="25"/>
        <v>0</v>
      </c>
    </row>
    <row r="133" spans="1:11" x14ac:dyDescent="0.25">
      <c r="A133" s="260" t="s">
        <v>33</v>
      </c>
      <c r="B133" s="14">
        <v>390</v>
      </c>
      <c r="C133" s="14" t="s">
        <v>12</v>
      </c>
      <c r="D133" s="397" t="s">
        <v>21</v>
      </c>
      <c r="E133" s="6">
        <f>VLOOKUP($B133&amp;$C133&amp;$D133,'Vlookup summary'!$D$2:$K$112,4,FALSE)</f>
        <v>49771365.429313488</v>
      </c>
      <c r="F133" s="11">
        <f>VLOOKUP($B133&amp;$C133&amp;$D133,'Vlookup summary'!$D$2:$K$112,5,FALSE)</f>
        <v>1.8600000000000002E-2</v>
      </c>
      <c r="G133" s="11">
        <f>VLOOKUP($B133&amp;$C133&amp;$D133,'Vlookup summary'!$D$2:$K$112,6,FALSE)</f>
        <v>2.0799999999999999E-2</v>
      </c>
      <c r="H133" s="381">
        <f t="shared" si="22"/>
        <v>925747.39698523097</v>
      </c>
      <c r="I133" s="382">
        <f t="shared" si="23"/>
        <v>1035244.4009297205</v>
      </c>
      <c r="J133" s="382">
        <f t="shared" si="24"/>
        <v>109497.00394448952</v>
      </c>
      <c r="K133" s="6">
        <f t="shared" si="25"/>
        <v>7484.432202282962</v>
      </c>
    </row>
    <row r="134" spans="1:11" x14ac:dyDescent="0.25">
      <c r="A134" s="260" t="s">
        <v>33</v>
      </c>
      <c r="B134" s="14">
        <v>390</v>
      </c>
      <c r="C134" s="14" t="s">
        <v>15</v>
      </c>
      <c r="D134" s="397" t="s">
        <v>547</v>
      </c>
      <c r="E134" s="6">
        <f>VLOOKUP($B134&amp;$C134&amp;$D134,'Vlookup summary'!$D$2:$K$112,4,FALSE)</f>
        <v>2387109.5254191258</v>
      </c>
      <c r="F134" s="11">
        <f>VLOOKUP($B134&amp;$C134&amp;$D134,'Vlookup summary'!$D$2:$K$112,5,FALSE)</f>
        <v>1.5300000000000001E-2</v>
      </c>
      <c r="G134" s="11">
        <f>VLOOKUP($B134&amp;$C134&amp;$D134,'Vlookup summary'!$D$2:$K$112,6,FALSE)</f>
        <v>2.5499999999999998E-2</v>
      </c>
      <c r="H134" s="381">
        <f t="shared" si="22"/>
        <v>36522.775738912627</v>
      </c>
      <c r="I134" s="382">
        <f t="shared" si="23"/>
        <v>60871.292898187705</v>
      </c>
      <c r="J134" s="382">
        <f t="shared" si="24"/>
        <v>24348.517159275078</v>
      </c>
      <c r="K134" s="6">
        <f t="shared" si="25"/>
        <v>0</v>
      </c>
    </row>
    <row r="135" spans="1:11" x14ac:dyDescent="0.25">
      <c r="A135" s="260" t="s">
        <v>33</v>
      </c>
      <c r="B135" s="14">
        <v>390</v>
      </c>
      <c r="C135" s="14" t="s">
        <v>15</v>
      </c>
      <c r="D135" s="397" t="s">
        <v>15</v>
      </c>
      <c r="E135" s="6">
        <f>VLOOKUP($B135&amp;$C135&amp;$D135,'Vlookup summary'!$D$2:$K$112,4,FALSE)</f>
        <v>45382211.244312055</v>
      </c>
      <c r="F135" s="11">
        <f>VLOOKUP($B135&amp;$C135&amp;$D135,'Vlookup summary'!$D$2:$K$112,5,FALSE)</f>
        <v>1.5300000000000001E-2</v>
      </c>
      <c r="G135" s="11">
        <f>VLOOKUP($B135&amp;$C135&amp;$D135,'Vlookup summary'!$D$2:$K$112,6,FALSE)</f>
        <v>2.5499999999999998E-2</v>
      </c>
      <c r="H135" s="381">
        <f>F135*E135+'UT Gen Plant Split'!I47</f>
        <v>694347.91443497443</v>
      </c>
      <c r="I135" s="382">
        <f>G135*E135+'UT Gen Plant Split'!J47</f>
        <v>1155441.6429249586</v>
      </c>
      <c r="J135" s="382">
        <f t="shared" si="24"/>
        <v>461093.72848998418</v>
      </c>
      <c r="K135" s="6">
        <f t="shared" si="25"/>
        <v>0</v>
      </c>
    </row>
    <row r="136" spans="1:11" x14ac:dyDescent="0.25">
      <c r="A136" s="260" t="s">
        <v>33</v>
      </c>
      <c r="B136" s="14">
        <v>390</v>
      </c>
      <c r="C136" s="14" t="s">
        <v>15</v>
      </c>
      <c r="D136" s="397" t="s">
        <v>19</v>
      </c>
      <c r="E136" s="6">
        <f>VLOOKUP($B136&amp;$C136&amp;$D136,'Vlookup summary'!$D$2:$K$112,4,FALSE)</f>
        <v>8374997.5459991638</v>
      </c>
      <c r="F136" s="11">
        <f>VLOOKUP($B136&amp;$C136&amp;$D136,'Vlookup summary'!$D$2:$K$112,5,FALSE)</f>
        <v>1.5300000000000001E-2</v>
      </c>
      <c r="G136" s="11">
        <f>VLOOKUP($B136&amp;$C136&amp;$D136,'Vlookup summary'!$D$2:$K$112,6,FALSE)</f>
        <v>2.5499999999999998E-2</v>
      </c>
      <c r="H136" s="381">
        <f t="shared" si="22"/>
        <v>128137.46245378722</v>
      </c>
      <c r="I136" s="382">
        <f t="shared" si="23"/>
        <v>213562.43742297866</v>
      </c>
      <c r="J136" s="382">
        <f t="shared" si="24"/>
        <v>85424.974969191448</v>
      </c>
      <c r="K136" s="6">
        <f t="shared" si="25"/>
        <v>6040.2479777300205</v>
      </c>
    </row>
    <row r="137" spans="1:11" x14ac:dyDescent="0.25">
      <c r="A137" s="260" t="s">
        <v>33</v>
      </c>
      <c r="B137" s="14">
        <v>390</v>
      </c>
      <c r="C137" s="14" t="s">
        <v>15</v>
      </c>
      <c r="D137" s="397" t="s">
        <v>549</v>
      </c>
      <c r="E137" s="6">
        <f>VLOOKUP($B137&amp;$C137&amp;$D137,'Vlookup summary'!$D$2:$K$112,4,FALSE)</f>
        <v>1041181.8884835134</v>
      </c>
      <c r="F137" s="11">
        <f>VLOOKUP($B137&amp;$C137&amp;$D137,'Vlookup summary'!$D$2:$K$112,5,FALSE)</f>
        <v>1.5300000000000001E-2</v>
      </c>
      <c r="G137" s="11">
        <f>VLOOKUP($B137&amp;$C137&amp;$D137,'Vlookup summary'!$D$2:$K$112,6,FALSE)</f>
        <v>2.5499999999999998E-2</v>
      </c>
      <c r="H137" s="381">
        <f t="shared" si="22"/>
        <v>15930.082893797757</v>
      </c>
      <c r="I137" s="382">
        <f>G137*E137</f>
        <v>26550.138156329591</v>
      </c>
      <c r="J137" s="382">
        <f t="shared" si="24"/>
        <v>10620.055262531834</v>
      </c>
      <c r="K137" s="6">
        <f t="shared" si="25"/>
        <v>0</v>
      </c>
    </row>
    <row r="138" spans="1:11" x14ac:dyDescent="0.25">
      <c r="A138" s="260" t="s">
        <v>33</v>
      </c>
      <c r="B138" s="14">
        <v>390</v>
      </c>
      <c r="C138" s="14" t="s">
        <v>15</v>
      </c>
      <c r="D138" s="397" t="s">
        <v>21</v>
      </c>
      <c r="E138" s="6">
        <f>VLOOKUP($B138&amp;$C138&amp;$D138,'Vlookup summary'!$D$2:$K$112,4,FALSE)</f>
        <v>40099508.145786129</v>
      </c>
      <c r="F138" s="11">
        <f>VLOOKUP($B138&amp;$C138&amp;$D138,'Vlookup summary'!$D$2:$K$112,5,FALSE)</f>
        <v>1.5300000000000001E-2</v>
      </c>
      <c r="G138" s="11">
        <f>VLOOKUP($B138&amp;$C138&amp;$D138,'Vlookup summary'!$D$2:$K$112,6,FALSE)</f>
        <v>2.5499999999999998E-2</v>
      </c>
      <c r="H138" s="381">
        <f>F138*E138</f>
        <v>613522.47463052778</v>
      </c>
      <c r="I138" s="382">
        <f>G138*E138</f>
        <v>1022537.4577175463</v>
      </c>
      <c r="J138" s="382">
        <f t="shared" si="24"/>
        <v>409014.98308701848</v>
      </c>
      <c r="K138" s="6">
        <f t="shared" si="25"/>
        <v>27957.339473732336</v>
      </c>
    </row>
    <row r="139" spans="1:11" x14ac:dyDescent="0.25">
      <c r="A139" s="260" t="s">
        <v>33</v>
      </c>
      <c r="B139" s="14">
        <v>390</v>
      </c>
      <c r="C139" s="14" t="s">
        <v>13</v>
      </c>
      <c r="D139" s="397" t="s">
        <v>21</v>
      </c>
      <c r="E139" s="6">
        <f>VLOOKUP($B139&amp;$C139&amp;$D139,'Vlookup summary'!$D$2:$K$112,4,FALSE)</f>
        <v>1488037.0559287393</v>
      </c>
      <c r="F139" s="11">
        <f>VLOOKUP($B139&amp;$C139&amp;$D139,'Vlookup summary'!$D$2:$K$112,5,FALSE)</f>
        <v>2.52E-2</v>
      </c>
      <c r="G139" s="11">
        <f>VLOOKUP($B139&amp;$C139&amp;$D139,'Vlookup summary'!$D$2:$K$112,6,FALSE)</f>
        <v>2.0799999999999999E-2</v>
      </c>
      <c r="H139" s="381">
        <f>F139*E139+'UT Gen Plant Split'!J48</f>
        <v>37498.533809404231</v>
      </c>
      <c r="I139" s="382">
        <f>G139*E139+'UT Gen Plant Split'!K48</f>
        <v>30951.170763317776</v>
      </c>
      <c r="J139" s="382">
        <f t="shared" si="24"/>
        <v>-6547.3630460864551</v>
      </c>
      <c r="K139" s="6">
        <f t="shared" si="25"/>
        <v>-447.53091917482584</v>
      </c>
    </row>
    <row r="140" spans="1:11" x14ac:dyDescent="0.25">
      <c r="A140" s="260" t="s">
        <v>33</v>
      </c>
      <c r="B140" s="14">
        <v>390</v>
      </c>
      <c r="C140" s="14" t="s">
        <v>13</v>
      </c>
      <c r="D140" s="397" t="s">
        <v>13</v>
      </c>
      <c r="E140" s="6">
        <f>VLOOKUP($B140&amp;$C140&amp;$D140,'Vlookup summary'!$D$2:$K$112,4,FALSE)</f>
        <v>11467860.10242676</v>
      </c>
      <c r="F140" s="11">
        <f>VLOOKUP($B140&amp;$C140&amp;$D140,'Vlookup summary'!$D$2:$K$112,5,FALSE)</f>
        <v>2.52E-2</v>
      </c>
      <c r="G140" s="11">
        <f>VLOOKUP($B140&amp;$C140&amp;$D140,'Vlookup summary'!$D$2:$K$112,6,FALSE)</f>
        <v>2.0799999999999999E-2</v>
      </c>
      <c r="H140" s="381">
        <f>F140*E140+'WA Gen Plant Split'!I31</f>
        <v>288990.91016715433</v>
      </c>
      <c r="I140" s="382">
        <f>G140*E140+'WA Gen Plant Split'!J31</f>
        <v>239453.06927847659</v>
      </c>
      <c r="J140" s="382">
        <f t="shared" si="24"/>
        <v>-49537.840888677747</v>
      </c>
      <c r="K140" s="6">
        <f t="shared" si="25"/>
        <v>-49537.840888677747</v>
      </c>
    </row>
    <row r="141" spans="1:11" x14ac:dyDescent="0.25">
      <c r="A141" s="260" t="s">
        <v>33</v>
      </c>
      <c r="B141" s="14">
        <v>390</v>
      </c>
      <c r="C141" s="14" t="s">
        <v>13</v>
      </c>
      <c r="D141" s="397" t="s">
        <v>548</v>
      </c>
      <c r="E141" s="6">
        <f>VLOOKUP($B141&amp;$C141&amp;$D141,'Vlookup summary'!$D$2:$K$112,4,FALSE)</f>
        <v>92762.521644500186</v>
      </c>
      <c r="F141" s="11">
        <f>VLOOKUP($B141&amp;$C141&amp;$D141,'Vlookup summary'!$D$2:$K$112,5,FALSE)</f>
        <v>2.52E-2</v>
      </c>
      <c r="G141" s="11">
        <f>VLOOKUP($B141&amp;$C141&amp;$D141,'Vlookup summary'!$D$2:$K$112,6,FALSE)</f>
        <v>2.0799999999999999E-2</v>
      </c>
      <c r="H141" s="381">
        <f>F141*E141</f>
        <v>2337.6155454414047</v>
      </c>
      <c r="I141" s="382">
        <f>G141*E141</f>
        <v>1929.4604502056038</v>
      </c>
      <c r="J141" s="382">
        <f t="shared" si="24"/>
        <v>-408.1550952358009</v>
      </c>
      <c r="K141" s="6">
        <f t="shared" si="25"/>
        <v>-91.828239843975766</v>
      </c>
    </row>
    <row r="142" spans="1:11" x14ac:dyDescent="0.25">
      <c r="A142" s="260" t="s">
        <v>33</v>
      </c>
      <c r="B142" s="14">
        <v>390</v>
      </c>
      <c r="C142" s="14" t="s">
        <v>14</v>
      </c>
      <c r="D142" s="397" t="s">
        <v>547</v>
      </c>
      <c r="E142" s="6">
        <f>VLOOKUP($B142&amp;$C142&amp;$D142,'Vlookup summary'!$D$2:$K$112,4,FALSE)</f>
        <v>829188.0460482731</v>
      </c>
      <c r="F142" s="11">
        <f>VLOOKUP($B142&amp;$C142&amp;$D142,'Vlookup summary'!$D$2:$K$112,5,FALSE)</f>
        <v>1.95E-2</v>
      </c>
      <c r="G142" s="11">
        <f>VLOOKUP($B142&amp;$C142&amp;$D142,'Vlookup summary'!$D$2:$K$112,6,FALSE)</f>
        <v>2.5499999999999998E-2</v>
      </c>
      <c r="H142" s="381">
        <f t="shared" ref="H142:H147" si="29">F142*E142</f>
        <v>16169.166897941326</v>
      </c>
      <c r="I142" s="382">
        <f t="shared" ref="I142:I147" si="30">G142*E142</f>
        <v>21144.295174230963</v>
      </c>
      <c r="J142" s="382">
        <f t="shared" ref="J142:J147" si="31">I142-H142</f>
        <v>4975.1282762896371</v>
      </c>
      <c r="K142" s="6">
        <f t="shared" si="25"/>
        <v>0</v>
      </c>
    </row>
    <row r="143" spans="1:11" x14ac:dyDescent="0.25">
      <c r="A143" s="260" t="s">
        <v>33</v>
      </c>
      <c r="B143" s="14">
        <v>390</v>
      </c>
      <c r="C143" s="14" t="s">
        <v>14</v>
      </c>
      <c r="D143" s="397" t="s">
        <v>14</v>
      </c>
      <c r="E143" s="6">
        <f>VLOOKUP($B143&amp;$C143&amp;$D143,'Vlookup summary'!$D$2:$K$112,4,FALSE)</f>
        <v>17893960.46520045</v>
      </c>
      <c r="F143" s="11">
        <f>VLOOKUP($B143&amp;$C143&amp;$D143,'Vlookup summary'!$D$2:$K$112,5,FALSE)</f>
        <v>1.95E-2</v>
      </c>
      <c r="G143" s="11">
        <f>VLOOKUP($B143&amp;$C143&amp;$D143,'Vlookup summary'!$D$2:$K$112,6,FALSE)</f>
        <v>2.5499999999999998E-2</v>
      </c>
      <c r="H143" s="381">
        <f>F143*E143+'WY Gen Plant Split'!I37</f>
        <v>348933.16928740853</v>
      </c>
      <c r="I143" s="382">
        <f>G143*E143+'WY Gen Plant Split'!J37</f>
        <v>456770.38561261125</v>
      </c>
      <c r="J143" s="382">
        <f t="shared" si="31"/>
        <v>107837.21632520272</v>
      </c>
      <c r="K143" s="6">
        <f t="shared" si="25"/>
        <v>0</v>
      </c>
    </row>
    <row r="144" spans="1:11" x14ac:dyDescent="0.25">
      <c r="A144" s="260" t="s">
        <v>33</v>
      </c>
      <c r="B144" s="14">
        <v>390</v>
      </c>
      <c r="C144" s="14" t="s">
        <v>14</v>
      </c>
      <c r="D144" s="397" t="s">
        <v>21</v>
      </c>
      <c r="E144" s="6">
        <f>VLOOKUP($B144&amp;$C144&amp;$D144,'Vlookup summary'!$D$2:$K$112,4,FALSE)</f>
        <v>132385.85090463801</v>
      </c>
      <c r="F144" s="11">
        <f>VLOOKUP($B144&amp;$C144&amp;$D144,'Vlookup summary'!$D$2:$K$112,5,FALSE)</f>
        <v>1.95E-2</v>
      </c>
      <c r="G144" s="11">
        <f>VLOOKUP($B144&amp;$C144&amp;$D144,'Vlookup summary'!$D$2:$K$112,6,FALSE)</f>
        <v>2.5499999999999998E-2</v>
      </c>
      <c r="H144" s="381">
        <f t="shared" si="29"/>
        <v>2581.5240926404413</v>
      </c>
      <c r="I144" s="382">
        <f t="shared" si="30"/>
        <v>3375.8391980682691</v>
      </c>
      <c r="J144" s="382">
        <f t="shared" si="31"/>
        <v>794.3151054278278</v>
      </c>
      <c r="K144" s="6">
        <f t="shared" si="25"/>
        <v>54.293700646254116</v>
      </c>
    </row>
    <row r="145" spans="1:11" x14ac:dyDescent="0.25">
      <c r="A145" s="260" t="s">
        <v>33</v>
      </c>
      <c r="B145" s="14">
        <v>390</v>
      </c>
      <c r="C145" s="14" t="s">
        <v>14</v>
      </c>
      <c r="D145" s="397" t="s">
        <v>550</v>
      </c>
      <c r="E145" s="6">
        <f>VLOOKUP($B145&amp;$C145&amp;$D145,'Vlookup summary'!$D$2:$K$112,4,FALSE)</f>
        <v>30844.797846639107</v>
      </c>
      <c r="F145" s="11">
        <f>VLOOKUP($B145&amp;$C145&amp;$D145,'Vlookup summary'!$D$2:$K$112,5,FALSE)</f>
        <v>1.95E-2</v>
      </c>
      <c r="G145" s="11">
        <f>VLOOKUP($B145&amp;$C145&amp;$D145,'Vlookup summary'!$D$2:$K$112,6,FALSE)</f>
        <v>2.5499999999999998E-2</v>
      </c>
      <c r="H145" s="381">
        <f t="shared" si="29"/>
        <v>601.47355800946264</v>
      </c>
      <c r="I145" s="382">
        <f t="shared" si="30"/>
        <v>786.54234508929721</v>
      </c>
      <c r="J145" s="382">
        <f t="shared" si="31"/>
        <v>185.06878707983458</v>
      </c>
      <c r="K145" s="6">
        <f t="shared" si="25"/>
        <v>41.637458813989774</v>
      </c>
    </row>
    <row r="146" spans="1:11" x14ac:dyDescent="0.25">
      <c r="A146" s="260" t="s">
        <v>33</v>
      </c>
      <c r="B146" s="14">
        <v>390</v>
      </c>
      <c r="C146" s="14" t="s">
        <v>31</v>
      </c>
      <c r="D146" s="397" t="s">
        <v>547</v>
      </c>
      <c r="E146" s="6">
        <f>VLOOKUP($B146&amp;$C146&amp;$D146,'Vlookup summary'!$D$2:$K$112,4,FALSE)</f>
        <v>32334.32520806156</v>
      </c>
      <c r="F146" s="11">
        <f>VLOOKUP($B146&amp;$C146&amp;$D146,'Vlookup summary'!$D$2:$K$112,5,FALSE)</f>
        <v>1.5100000000000001E-2</v>
      </c>
      <c r="G146" s="11">
        <f>VLOOKUP($B146&amp;$C146&amp;$D146,'Vlookup summary'!$D$2:$K$112,6,FALSE)</f>
        <v>1.7600000000000001E-2</v>
      </c>
      <c r="H146" s="381">
        <f t="shared" si="29"/>
        <v>488.24831064172957</v>
      </c>
      <c r="I146" s="382">
        <f t="shared" si="30"/>
        <v>569.0841236618835</v>
      </c>
      <c r="J146" s="382">
        <f t="shared" si="31"/>
        <v>80.835813020153921</v>
      </c>
      <c r="K146" s="6">
        <f t="shared" si="25"/>
        <v>0</v>
      </c>
    </row>
    <row r="147" spans="1:11" x14ac:dyDescent="0.25">
      <c r="A147" s="260" t="s">
        <v>33</v>
      </c>
      <c r="B147" s="14">
        <v>390</v>
      </c>
      <c r="C147" s="14" t="s">
        <v>31</v>
      </c>
      <c r="D147" s="397" t="s">
        <v>548</v>
      </c>
      <c r="E147" s="6">
        <f>VLOOKUP($B147&amp;$C147&amp;$D147,'Vlookup summary'!$D$2:$K$112,4,FALSE)</f>
        <v>331342.14479193836</v>
      </c>
      <c r="F147" s="11">
        <f>VLOOKUP($B147&amp;$C147&amp;$D147,'Vlookup summary'!$D$2:$K$112,5,FALSE)</f>
        <v>1.5100000000000001E-2</v>
      </c>
      <c r="G147" s="11">
        <f>VLOOKUP($B147&amp;$C147&amp;$D147,'Vlookup summary'!$D$2:$K$112,6,FALSE)</f>
        <v>1.7600000000000001E-2</v>
      </c>
      <c r="H147" s="4">
        <f t="shared" si="29"/>
        <v>5003.2663863582693</v>
      </c>
      <c r="I147" s="5">
        <f t="shared" si="30"/>
        <v>5831.6217483381151</v>
      </c>
      <c r="J147" s="382">
        <f t="shared" si="31"/>
        <v>828.35536197984584</v>
      </c>
      <c r="K147" s="6">
        <f t="shared" si="25"/>
        <v>186.3664468331169</v>
      </c>
    </row>
    <row r="148" spans="1:11" x14ac:dyDescent="0.25">
      <c r="A148" s="244"/>
      <c r="B148" s="244"/>
      <c r="C148" s="244"/>
      <c r="D148" s="400"/>
      <c r="E148" s="6"/>
      <c r="F148" s="401"/>
      <c r="G148" s="350"/>
      <c r="H148" s="381"/>
      <c r="I148" s="382"/>
      <c r="J148" s="382"/>
      <c r="K148" s="6"/>
    </row>
    <row r="149" spans="1:11" x14ac:dyDescent="0.25">
      <c r="A149" s="402" t="s">
        <v>34</v>
      </c>
      <c r="B149" s="402"/>
      <c r="C149" s="244"/>
      <c r="D149" s="400"/>
      <c r="E149" s="6">
        <f>SUM(E122:E148)</f>
        <v>234170613.12000006</v>
      </c>
      <c r="F149" s="353">
        <f>H149/E149</f>
        <v>1.7510717202921241E-2</v>
      </c>
      <c r="G149" s="354">
        <f>I149/E149</f>
        <v>2.2980040000170277E-2</v>
      </c>
      <c r="H149" s="381">
        <f>SUM(H122:H148)</f>
        <v>4100495.3835789999</v>
      </c>
      <c r="I149" s="382">
        <f>SUM(I122:I148)</f>
        <v>5381250.0563620003</v>
      </c>
      <c r="J149" s="382">
        <f>SUM(J122:J148)</f>
        <v>1280754.6727829999</v>
      </c>
      <c r="K149" s="383">
        <f>SUM(K122:K148)</f>
        <v>-6657.5328387548116</v>
      </c>
    </row>
    <row r="150" spans="1:11" x14ac:dyDescent="0.25">
      <c r="A150" s="244"/>
      <c r="B150" s="244"/>
      <c r="C150" s="244"/>
      <c r="D150" s="400"/>
      <c r="E150" s="6"/>
      <c r="F150" s="401"/>
      <c r="G150" s="350"/>
      <c r="H150" s="381"/>
      <c r="I150" s="382"/>
      <c r="J150" s="382"/>
      <c r="K150" s="6"/>
    </row>
    <row r="151" spans="1:11" x14ac:dyDescent="0.25">
      <c r="A151" s="243" t="s">
        <v>35</v>
      </c>
      <c r="B151" s="244"/>
      <c r="C151" s="244"/>
      <c r="D151" s="400"/>
      <c r="E151" s="6">
        <f>E119+E149</f>
        <v>521234022.03000003</v>
      </c>
      <c r="F151" s="353">
        <f t="shared" ref="F151" si="32">H151/E151</f>
        <v>3.7247926806152652E-2</v>
      </c>
      <c r="G151" s="354">
        <f t="shared" ref="G151" si="33">I151/E151</f>
        <v>4.6206710320593383E-2</v>
      </c>
      <c r="H151" s="381">
        <f>H119+H149</f>
        <v>19414886.701450001</v>
      </c>
      <c r="I151" s="382">
        <f>I119+I149</f>
        <v>24084509.465178002</v>
      </c>
      <c r="J151" s="382">
        <f>J119+J149</f>
        <v>4669622.7637279984</v>
      </c>
      <c r="K151" s="383">
        <f>K119+K149</f>
        <v>-77430.910060890397</v>
      </c>
    </row>
    <row r="152" spans="1:11" x14ac:dyDescent="0.25">
      <c r="A152" s="244"/>
      <c r="B152" s="244"/>
      <c r="C152" s="244"/>
      <c r="D152" s="400"/>
      <c r="E152" s="6"/>
      <c r="F152" s="401"/>
      <c r="G152" s="350"/>
      <c r="H152" s="381"/>
      <c r="I152" s="382"/>
      <c r="J152" s="382"/>
      <c r="K152" s="6"/>
    </row>
    <row r="153" spans="1:11" x14ac:dyDescent="0.25">
      <c r="A153" s="403" t="s">
        <v>36</v>
      </c>
      <c r="B153" s="404"/>
      <c r="C153" s="404"/>
      <c r="D153" s="405"/>
      <c r="E153" s="406">
        <f>E20+E26+E35+E151</f>
        <v>28572567679.019997</v>
      </c>
      <c r="F153" s="407">
        <f>H153/E153</f>
        <v>2.7437999648901007E-2</v>
      </c>
      <c r="G153" s="408">
        <f>I153/E153</f>
        <v>4.7097124157073074E-2</v>
      </c>
      <c r="H153" s="409">
        <f>H20+H26+H35+H151</f>
        <v>783974101.94515097</v>
      </c>
      <c r="I153" s="410">
        <f>I20+I26+I35+I151</f>
        <v>1345685767.465178</v>
      </c>
      <c r="J153" s="410">
        <f>J20+J26+J35+J151</f>
        <v>561711665.52002704</v>
      </c>
      <c r="K153" s="406">
        <f>K20+K26+K35+K151</f>
        <v>37435741.46996405</v>
      </c>
    </row>
    <row r="154" spans="1:11" x14ac:dyDescent="0.25">
      <c r="A154" s="269"/>
      <c r="B154" s="269"/>
      <c r="C154" s="269"/>
      <c r="D154" s="411"/>
      <c r="E154" s="412"/>
      <c r="F154" s="413"/>
      <c r="G154" s="413"/>
      <c r="H154" s="412"/>
      <c r="I154" s="412"/>
      <c r="J154" s="412"/>
      <c r="K154" s="412"/>
    </row>
    <row r="155" spans="1:11" x14ac:dyDescent="0.25">
      <c r="A155" s="270"/>
      <c r="B155" s="270"/>
      <c r="C155" s="270"/>
      <c r="D155" s="414"/>
      <c r="E155" s="231"/>
      <c r="F155" s="415"/>
      <c r="G155" s="415"/>
      <c r="H155" s="231"/>
      <c r="I155" s="231"/>
      <c r="J155" s="231"/>
      <c r="K155" s="231"/>
    </row>
    <row r="156" spans="1:11" x14ac:dyDescent="0.25">
      <c r="A156" s="416" t="s">
        <v>528</v>
      </c>
      <c r="B156" s="417"/>
      <c r="C156" s="417"/>
      <c r="D156" s="418" t="s">
        <v>548</v>
      </c>
      <c r="E156" s="419"/>
      <c r="F156" s="420"/>
      <c r="G156" s="420"/>
      <c r="H156" s="487">
        <f>'CA, WA'!L34</f>
        <v>-2293038</v>
      </c>
      <c r="I156" s="487">
        <v>0</v>
      </c>
      <c r="J156" s="421">
        <f>'CA, WA'!Z34</f>
        <v>2293038</v>
      </c>
      <c r="K156" s="287">
        <f t="shared" ref="K156:K162" si="34">VLOOKUP(D156,$M$6:$N$21,2,0)*J156</f>
        <v>515896.15294083674</v>
      </c>
    </row>
    <row r="157" spans="1:11" x14ac:dyDescent="0.25">
      <c r="A157" s="422" t="s">
        <v>560</v>
      </c>
      <c r="B157" s="423"/>
      <c r="C157" s="423"/>
      <c r="D157" s="424" t="s">
        <v>547</v>
      </c>
      <c r="E157" s="425"/>
      <c r="F157" s="426"/>
      <c r="G157" s="426"/>
      <c r="H157" s="488">
        <f>'CA, WA'!L223</f>
        <v>-5927184</v>
      </c>
      <c r="I157" s="488">
        <v>0</v>
      </c>
      <c r="J157" s="427">
        <f>'CA, WA'!Z223</f>
        <v>5927184</v>
      </c>
      <c r="K157" s="288">
        <f t="shared" si="34"/>
        <v>0</v>
      </c>
    </row>
    <row r="158" spans="1:11" x14ac:dyDescent="0.25">
      <c r="A158" s="422" t="s">
        <v>529</v>
      </c>
      <c r="B158" s="423"/>
      <c r="C158" s="423"/>
      <c r="D158" s="424" t="s">
        <v>547</v>
      </c>
      <c r="E158" s="425"/>
      <c r="F158" s="426"/>
      <c r="G158" s="426"/>
      <c r="H158" s="488">
        <f>'CA, WA'!L147</f>
        <v>-2341500</v>
      </c>
      <c r="I158" s="488">
        <v>0</v>
      </c>
      <c r="J158" s="427">
        <f>'CA, WA'!Z147</f>
        <v>2341500</v>
      </c>
      <c r="K158" s="288">
        <f t="shared" si="34"/>
        <v>0</v>
      </c>
    </row>
    <row r="159" spans="1:11" x14ac:dyDescent="0.25">
      <c r="A159" s="422" t="s">
        <v>530</v>
      </c>
      <c r="B159" s="423"/>
      <c r="C159" s="423"/>
      <c r="D159" s="424" t="s">
        <v>547</v>
      </c>
      <c r="E159" s="425"/>
      <c r="F159" s="426"/>
      <c r="G159" s="426"/>
      <c r="H159" s="488">
        <f>'CA, WA'!L379</f>
        <v>-785202</v>
      </c>
      <c r="I159" s="488">
        <v>0</v>
      </c>
      <c r="J159" s="427">
        <f>'CA, WA'!Z379</f>
        <v>785202</v>
      </c>
      <c r="K159" s="288">
        <f t="shared" si="34"/>
        <v>0</v>
      </c>
    </row>
    <row r="160" spans="1:11" x14ac:dyDescent="0.25">
      <c r="A160" s="422" t="s">
        <v>531</v>
      </c>
      <c r="B160" s="423"/>
      <c r="C160" s="423"/>
      <c r="D160" s="424" t="s">
        <v>14</v>
      </c>
      <c r="E160" s="425"/>
      <c r="F160" s="426"/>
      <c r="G160" s="426"/>
      <c r="H160" s="488">
        <f>'CA, WA'!L842</f>
        <v>-2077204</v>
      </c>
      <c r="I160" s="488">
        <v>0</v>
      </c>
      <c r="J160" s="427">
        <f>'CA, WA'!Z842</f>
        <v>2077204</v>
      </c>
      <c r="K160" s="288">
        <f t="shared" si="34"/>
        <v>0</v>
      </c>
    </row>
    <row r="161" spans="1:11" x14ac:dyDescent="0.25">
      <c r="A161" s="422" t="s">
        <v>532</v>
      </c>
      <c r="B161" s="423"/>
      <c r="C161" s="423"/>
      <c r="D161" s="424" t="s">
        <v>15</v>
      </c>
      <c r="E161" s="425"/>
      <c r="F161" s="426"/>
      <c r="G161" s="426"/>
      <c r="H161" s="488">
        <f>'CA, WA'!L876</f>
        <v>-23109549</v>
      </c>
      <c r="I161" s="488">
        <v>0</v>
      </c>
      <c r="J161" s="427">
        <f>'CA, WA'!Z876</f>
        <v>23109549</v>
      </c>
      <c r="K161" s="288">
        <f t="shared" si="34"/>
        <v>0</v>
      </c>
    </row>
    <row r="162" spans="1:11" x14ac:dyDescent="0.25">
      <c r="A162" s="428" t="s">
        <v>533</v>
      </c>
      <c r="B162" s="429"/>
      <c r="C162" s="429"/>
      <c r="D162" s="430" t="s">
        <v>16</v>
      </c>
      <c r="E162" s="431"/>
      <c r="F162" s="432"/>
      <c r="G162" s="432"/>
      <c r="H162" s="489">
        <f>'CA, WA'!L893</f>
        <v>-2508698</v>
      </c>
      <c r="I162" s="489">
        <v>0</v>
      </c>
      <c r="J162" s="433">
        <f>'CA, WA'!Z893</f>
        <v>2508698</v>
      </c>
      <c r="K162" s="289">
        <f t="shared" si="34"/>
        <v>0</v>
      </c>
    </row>
    <row r="163" spans="1:11" x14ac:dyDescent="0.25">
      <c r="A163" s="270"/>
      <c r="B163" s="270"/>
      <c r="C163" s="270"/>
      <c r="D163" s="414"/>
      <c r="E163" s="231"/>
      <c r="F163" s="415"/>
      <c r="G163" s="415"/>
      <c r="H163" s="490"/>
      <c r="I163" s="490"/>
      <c r="J163" s="231"/>
      <c r="K163" s="231"/>
    </row>
    <row r="164" spans="1:11" x14ac:dyDescent="0.25">
      <c r="A164" s="225" t="s">
        <v>37</v>
      </c>
      <c r="D164" s="14"/>
      <c r="E164" s="434">
        <f>E153+E17+E11+E18+E10</f>
        <v>28640915066.539997</v>
      </c>
      <c r="F164" s="415"/>
      <c r="H164" s="434">
        <f>H153+H17+H11+H18+H10+SUM(H156:H163)</f>
        <v>744931726.94515097</v>
      </c>
      <c r="I164" s="434">
        <f>I153+I17+I11+I18+I10+SUM(I156:I163)</f>
        <v>1345685767.465178</v>
      </c>
      <c r="J164" s="434">
        <f>J153+J17+J11+J18+J10+SUM(J156:J163)</f>
        <v>600754040.52002704</v>
      </c>
      <c r="K164" s="434"/>
    </row>
    <row r="165" spans="1:11" x14ac:dyDescent="0.25">
      <c r="E165" s="241">
        <f>E164-'CA, WA'!D969</f>
        <v>0</v>
      </c>
      <c r="F165" s="14"/>
      <c r="G165" s="14"/>
      <c r="H165" s="469"/>
      <c r="I165" s="469"/>
      <c r="J165" s="469"/>
    </row>
    <row r="166" spans="1:11" x14ac:dyDescent="0.25">
      <c r="A166" s="14" t="s">
        <v>38</v>
      </c>
    </row>
    <row r="168" spans="1:11" ht="18" customHeight="1" x14ac:dyDescent="0.25"/>
  </sheetData>
  <mergeCells count="3">
    <mergeCell ref="F4:G4"/>
    <mergeCell ref="H4:J4"/>
    <mergeCell ref="M31:N35"/>
  </mergeCells>
  <pageMargins left="0.7" right="0.7" top="0.75" bottom="0.75" header="0.3" footer="0.3"/>
  <pageSetup scale="27" orientation="portrait" r:id="rId1"/>
  <colBreaks count="1" manualBreakCount="1">
    <brk id="14" max="1048575" man="1"/>
  </colBreaks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7"/>
  <sheetViews>
    <sheetView workbookViewId="0">
      <selection activeCell="M34" sqref="M34"/>
    </sheetView>
  </sheetViews>
  <sheetFormatPr defaultRowHeight="12.75" x14ac:dyDescent="0.2"/>
  <cols>
    <col min="1" max="1" width="9.140625" style="14"/>
    <col min="2" max="2" width="25.28515625" style="14" customWidth="1"/>
    <col min="3" max="4" width="14" style="14" bestFit="1" customWidth="1"/>
    <col min="5" max="5" width="14" style="14" customWidth="1"/>
    <col min="6" max="6" width="13.5703125" style="14" customWidth="1"/>
    <col min="7" max="7" width="14" style="14" bestFit="1" customWidth="1"/>
    <col min="8" max="8" width="9.140625" style="14"/>
    <col min="9" max="9" width="12.5703125" style="14" customWidth="1"/>
    <col min="10" max="10" width="11.28515625" style="14" customWidth="1"/>
    <col min="11" max="11" width="10.85546875" style="14" customWidth="1"/>
    <col min="12" max="16384" width="9.140625" style="14"/>
  </cols>
  <sheetData>
    <row r="1" spans="1:10" x14ac:dyDescent="0.2">
      <c r="A1" s="225" t="s">
        <v>518</v>
      </c>
    </row>
    <row r="3" spans="1:10" x14ac:dyDescent="0.2">
      <c r="G3" s="304">
        <v>44196</v>
      </c>
    </row>
    <row r="4" spans="1:10" x14ac:dyDescent="0.2">
      <c r="A4" s="241"/>
      <c r="B4" s="226" t="str">
        <f>'WY, UT, ID'!B919</f>
        <v>WYOMING - GENERAL</v>
      </c>
      <c r="G4" s="227" t="s">
        <v>504</v>
      </c>
      <c r="H4" s="227" t="s">
        <v>505</v>
      </c>
      <c r="I4" s="227" t="s">
        <v>506</v>
      </c>
    </row>
    <row r="5" spans="1:10" ht="15" x14ac:dyDescent="0.25">
      <c r="A5" s="241">
        <f>'WY, UT, ID'!A920</f>
        <v>389.2</v>
      </c>
      <c r="B5" s="241" t="str">
        <f>'WY, UT, ID'!B920</f>
        <v>LAND RIGHTS</v>
      </c>
      <c r="G5" s="241">
        <f>'WY, UT, ID'!D920</f>
        <v>74246.25</v>
      </c>
      <c r="H5" s="305">
        <f>'WY, UT, ID'!N920/100</f>
        <v>1.9799999999999998E-2</v>
      </c>
      <c r="I5" s="305">
        <f>'WY, UT, ID'!X920/100</f>
        <v>1.8799999999999997E-2</v>
      </c>
    </row>
    <row r="6" spans="1:10" ht="15" x14ac:dyDescent="0.25">
      <c r="A6" s="241">
        <f>'WY, UT, ID'!A921</f>
        <v>390</v>
      </c>
      <c r="B6" s="241" t="str">
        <f>'WY, UT, ID'!B921</f>
        <v>STRUCTURES AND IMPROVEMENTS</v>
      </c>
      <c r="G6" s="241">
        <f>'WY, UT, ID'!D921</f>
        <v>18886379.16</v>
      </c>
      <c r="H6" s="305">
        <f>'WY, UT, ID'!N921/100</f>
        <v>1.95E-2</v>
      </c>
      <c r="I6" s="305">
        <f>'WY, UT, ID'!X921/100</f>
        <v>2.5499999999999998E-2</v>
      </c>
    </row>
    <row r="7" spans="1:10" ht="15" x14ac:dyDescent="0.25">
      <c r="A7" s="241">
        <f>'WY, UT, ID'!A922</f>
        <v>392.01</v>
      </c>
      <c r="B7" s="241" t="str">
        <f>'WY, UT, ID'!B922</f>
        <v>TRANSPORTATION EQUIPMENT - LIGHT TRUCKS AND VANS</v>
      </c>
      <c r="G7" s="241">
        <f>'WY, UT, ID'!D922</f>
        <v>4665154.66</v>
      </c>
      <c r="H7" s="305">
        <f>'WY, UT, ID'!N922/100</f>
        <v>5.8499999999999996E-2</v>
      </c>
      <c r="I7" s="305">
        <f>'WY, UT, ID'!X922/100</f>
        <v>8.7799999999999989E-2</v>
      </c>
    </row>
    <row r="8" spans="1:10" ht="15" x14ac:dyDescent="0.25">
      <c r="A8" s="241">
        <f>'WY, UT, ID'!A923</f>
        <v>392.05</v>
      </c>
      <c r="B8" s="241" t="str">
        <f>'WY, UT, ID'!B923</f>
        <v>TRANSPORTATION EQUIPMENT - MEDIUM TRUCKS</v>
      </c>
      <c r="G8" s="241">
        <f>'WY, UT, ID'!D923</f>
        <v>8132343.1799999997</v>
      </c>
      <c r="H8" s="305">
        <f>'WY, UT, ID'!N923/100</f>
        <v>5.6600000000000004E-2</v>
      </c>
      <c r="I8" s="305">
        <f>'WY, UT, ID'!X923/100</f>
        <v>6.8600000000000008E-2</v>
      </c>
    </row>
    <row r="9" spans="1:10" ht="15" x14ac:dyDescent="0.25">
      <c r="A9" s="241">
        <f>'WY, UT, ID'!A924</f>
        <v>392.09</v>
      </c>
      <c r="B9" s="241" t="str">
        <f>'WY, UT, ID'!B924</f>
        <v>TRANSPORTATION EQUIPMENT - TRAILERS</v>
      </c>
      <c r="G9" s="241">
        <f>'WY, UT, ID'!D924</f>
        <v>3813731.52</v>
      </c>
      <c r="H9" s="305">
        <f>'WY, UT, ID'!N924/100</f>
        <v>2.6800000000000001E-2</v>
      </c>
      <c r="I9" s="305">
        <f>'WY, UT, ID'!X924/100</f>
        <v>3.0699999999999998E-2</v>
      </c>
    </row>
    <row r="10" spans="1:10" ht="15" x14ac:dyDescent="0.25">
      <c r="A10" s="241">
        <f>'WY, UT, ID'!A925</f>
        <v>396.03</v>
      </c>
      <c r="B10" s="241" t="str">
        <f>'WY, UT, ID'!B925</f>
        <v>LIGHT POWER OPERATED EQUIPMENT</v>
      </c>
      <c r="G10" s="241">
        <f>'WY, UT, ID'!D925</f>
        <v>4408343.9000000004</v>
      </c>
      <c r="H10" s="305">
        <f>'WY, UT, ID'!N925/100</f>
        <v>8.4700000000000011E-2</v>
      </c>
      <c r="I10" s="305">
        <f>'WY, UT, ID'!X925/100</f>
        <v>0.1489</v>
      </c>
    </row>
    <row r="11" spans="1:10" ht="15" x14ac:dyDescent="0.25">
      <c r="A11" s="241">
        <f>'WY, UT, ID'!A926</f>
        <v>396.07</v>
      </c>
      <c r="B11" s="241" t="str">
        <f>'WY, UT, ID'!B926</f>
        <v>HEAVY POWER OPERATED EQUIPMENT</v>
      </c>
      <c r="G11" s="241">
        <f>'WY, UT, ID'!D926</f>
        <v>39289376.25</v>
      </c>
      <c r="H11" s="305">
        <f>'WY, UT, ID'!N926/100</f>
        <v>4.8600000000000004E-2</v>
      </c>
      <c r="I11" s="305">
        <f>'WY, UT, ID'!X926/100</f>
        <v>5.7999999999999996E-2</v>
      </c>
    </row>
    <row r="12" spans="1:10" ht="15" x14ac:dyDescent="0.25">
      <c r="A12" s="241"/>
      <c r="B12" s="226" t="str">
        <f>'WY, UT, ID'!B927</f>
        <v>TOTAL WYOMING - GENERAL</v>
      </c>
      <c r="G12" s="226">
        <f>SUM(G5:G11)</f>
        <v>79269574.920000002</v>
      </c>
      <c r="H12" s="306">
        <f>'WY, UT, ID'!N927/100</f>
        <v>4.4000000000000004E-2</v>
      </c>
      <c r="I12" s="306">
        <f>'WY, UT, ID'!X927/100</f>
        <v>5.6799999999999996E-2</v>
      </c>
    </row>
    <row r="13" spans="1:10" x14ac:dyDescent="0.2">
      <c r="A13" s="241"/>
      <c r="B13" s="241">
        <v>0</v>
      </c>
      <c r="G13" s="241">
        <v>0</v>
      </c>
    </row>
    <row r="14" spans="1:10" x14ac:dyDescent="0.2">
      <c r="A14" s="232" t="s">
        <v>507</v>
      </c>
      <c r="B14" s="307"/>
    </row>
    <row r="15" spans="1:10" ht="15" x14ac:dyDescent="0.35">
      <c r="A15" s="233"/>
      <c r="D15" s="304">
        <v>43100</v>
      </c>
      <c r="E15" s="304"/>
      <c r="F15" s="304">
        <v>44196</v>
      </c>
      <c r="G15" s="500" t="s">
        <v>2</v>
      </c>
      <c r="H15" s="500"/>
      <c r="I15" s="234" t="s">
        <v>508</v>
      </c>
      <c r="J15" s="235" t="s">
        <v>509</v>
      </c>
    </row>
    <row r="16" spans="1:10" x14ac:dyDescent="0.2">
      <c r="A16" s="245" t="s">
        <v>510</v>
      </c>
      <c r="B16" s="245" t="s">
        <v>28</v>
      </c>
      <c r="C16" s="245" t="s">
        <v>511</v>
      </c>
      <c r="D16" s="227" t="s">
        <v>512</v>
      </c>
      <c r="E16" s="227" t="s">
        <v>513</v>
      </c>
      <c r="F16" s="227" t="s">
        <v>504</v>
      </c>
      <c r="G16" s="1" t="s">
        <v>8</v>
      </c>
      <c r="H16" s="1" t="s">
        <v>9</v>
      </c>
      <c r="I16" s="234" t="s">
        <v>514</v>
      </c>
      <c r="J16" s="234" t="s">
        <v>514</v>
      </c>
    </row>
    <row r="17" spans="1:10" ht="15" x14ac:dyDescent="0.25">
      <c r="A17" s="14">
        <v>389.2</v>
      </c>
      <c r="B17" s="14" t="s">
        <v>14</v>
      </c>
      <c r="C17" s="14" t="s">
        <v>14</v>
      </c>
      <c r="D17" s="308">
        <f>SUMIF('EPIS (General Plant)'!$F$3:$F$233,A17&amp;B17&amp;C17,'EPIS (General Plant)'!$D$3:$D$233)*1000</f>
        <v>74314.75</v>
      </c>
      <c r="E17" s="305">
        <f>D17/SUMIF($A$17:$A$34,A17,$D$17:$D$34)</f>
        <v>1</v>
      </c>
      <c r="F17" s="308">
        <f>E17*G5</f>
        <v>74246.25</v>
      </c>
      <c r="G17" s="309">
        <f>H5</f>
        <v>1.9799999999999998E-2</v>
      </c>
      <c r="H17" s="309">
        <f>I5</f>
        <v>1.8799999999999997E-2</v>
      </c>
      <c r="I17" s="308">
        <f>F17*G17</f>
        <v>1470.07575</v>
      </c>
      <c r="J17" s="308">
        <f t="shared" ref="J17" si="0">F17*H17</f>
        <v>1395.8294999999998</v>
      </c>
    </row>
    <row r="18" spans="1:10" ht="15" x14ac:dyDescent="0.25">
      <c r="A18" s="14">
        <v>390</v>
      </c>
      <c r="B18" s="14" t="s">
        <v>14</v>
      </c>
      <c r="C18" s="14" t="s">
        <v>547</v>
      </c>
      <c r="D18" s="308">
        <f>SUMIF('EPIS (General Plant)'!$F$3:$F$233,A18&amp;B18&amp;C18,'EPIS (General Plant)'!$D$3:$D$233)*1000</f>
        <v>602957.67000000004</v>
      </c>
      <c r="E18" s="305">
        <f t="shared" ref="E18:E34" si="1">D18/SUMIF($A$17:$A$34,A18,$D$17:$D$34)</f>
        <v>4.3904024113019718E-2</v>
      </c>
      <c r="F18" s="308">
        <f>E18*G6</f>
        <v>829188.0460482731</v>
      </c>
      <c r="G18" s="309">
        <f>H6</f>
        <v>1.95E-2</v>
      </c>
      <c r="H18" s="309">
        <f>I6</f>
        <v>2.5499999999999998E-2</v>
      </c>
      <c r="I18" s="308">
        <f t="shared" ref="I18:I34" si="2">F18*G18</f>
        <v>16169.166897941326</v>
      </c>
      <c r="J18" s="308">
        <f t="shared" ref="J18:J34" si="3">F18*H18</f>
        <v>21144.295174230963</v>
      </c>
    </row>
    <row r="19" spans="1:10" ht="15" x14ac:dyDescent="0.25">
      <c r="A19" s="14">
        <v>390</v>
      </c>
      <c r="B19" s="14" t="s">
        <v>14</v>
      </c>
      <c r="C19" s="14" t="s">
        <v>14</v>
      </c>
      <c r="D19" s="308">
        <f>SUMIF('EPIS (General Plant)'!$F$3:$F$233,A19&amp;B19&amp;C19,'EPIS (General Plant)'!$D$3:$D$233)*1000</f>
        <v>13011886.459999999</v>
      </c>
      <c r="E19" s="305">
        <f t="shared" si="1"/>
        <v>0.94745320495834262</v>
      </c>
      <c r="F19" s="308">
        <f>E19*G6</f>
        <v>17893960.46520045</v>
      </c>
      <c r="G19" s="309">
        <f>H6</f>
        <v>1.95E-2</v>
      </c>
      <c r="H19" s="309">
        <f>I6</f>
        <v>2.5499999999999998E-2</v>
      </c>
      <c r="I19" s="308">
        <f>F19*G19</f>
        <v>348932.2290714088</v>
      </c>
      <c r="J19" s="308">
        <f t="shared" si="3"/>
        <v>456295.99186261144</v>
      </c>
    </row>
    <row r="20" spans="1:10" ht="15" x14ac:dyDescent="0.25">
      <c r="A20" s="14">
        <v>390</v>
      </c>
      <c r="B20" s="14" t="s">
        <v>14</v>
      </c>
      <c r="C20" s="14" t="s">
        <v>21</v>
      </c>
      <c r="D20" s="308">
        <f>SUMIF('EPIS (General Plant)'!$F$3:$F$233,A20&amp;B20&amp;C20,'EPIS (General Plant)'!$D$3:$D$233)*1000</f>
        <v>96266.540000000008</v>
      </c>
      <c r="E20" s="305">
        <f t="shared" si="1"/>
        <v>7.0095940456930874E-3</v>
      </c>
      <c r="F20" s="308">
        <f>E20*G6</f>
        <v>132385.85090463801</v>
      </c>
      <c r="G20" s="309">
        <f>H6</f>
        <v>1.95E-2</v>
      </c>
      <c r="H20" s="309">
        <f>I6</f>
        <v>2.5499999999999998E-2</v>
      </c>
      <c r="I20" s="308">
        <f t="shared" si="2"/>
        <v>2581.5240926404413</v>
      </c>
      <c r="J20" s="308">
        <f t="shared" si="3"/>
        <v>3375.8391980682691</v>
      </c>
    </row>
    <row r="21" spans="1:10" ht="15" x14ac:dyDescent="0.25">
      <c r="A21" s="14">
        <v>390</v>
      </c>
      <c r="B21" s="14" t="s">
        <v>14</v>
      </c>
      <c r="C21" s="14" t="s">
        <v>550</v>
      </c>
      <c r="D21" s="308">
        <f>SUMIF('EPIS (General Plant)'!$F$3:$F$233,A21&amp;B21&amp;C21,'EPIS (General Plant)'!$D$3:$D$233)*1000</f>
        <v>22429.300000000003</v>
      </c>
      <c r="E21" s="305">
        <f t="shared" si="1"/>
        <v>1.633176882944624E-3</v>
      </c>
      <c r="F21" s="308">
        <f>E21*G6</f>
        <v>30844.797846639107</v>
      </c>
      <c r="G21" s="309">
        <f>H6</f>
        <v>1.95E-2</v>
      </c>
      <c r="H21" s="309">
        <f>I6</f>
        <v>2.5499999999999998E-2</v>
      </c>
      <c r="I21" s="308">
        <f t="shared" si="2"/>
        <v>601.47355800946264</v>
      </c>
      <c r="J21" s="308">
        <f t="shared" si="3"/>
        <v>786.54234508929721</v>
      </c>
    </row>
    <row r="22" spans="1:10" ht="15" x14ac:dyDescent="0.25">
      <c r="A22" s="14">
        <v>392.1</v>
      </c>
      <c r="B22" s="14" t="s">
        <v>14</v>
      </c>
      <c r="C22" s="14" t="s">
        <v>547</v>
      </c>
      <c r="D22" s="308">
        <f>SUMIF('EPIS (General Plant)'!$F$3:$F$233,A22&amp;B22&amp;C22,'EPIS (General Plant)'!$D$3:$D$233)*1000</f>
        <v>1705928.33</v>
      </c>
      <c r="E22" s="305">
        <f t="shared" si="1"/>
        <v>0.31006332289782834</v>
      </c>
      <c r="F22" s="308">
        <f>E22*G7</f>
        <v>1446493.3557118888</v>
      </c>
      <c r="G22" s="309">
        <f>H7</f>
        <v>5.8499999999999996E-2</v>
      </c>
      <c r="H22" s="309">
        <f>I7</f>
        <v>8.7799999999999989E-2</v>
      </c>
      <c r="I22" s="308">
        <f t="shared" si="2"/>
        <v>84619.86130914549</v>
      </c>
      <c r="J22" s="308">
        <f t="shared" si="3"/>
        <v>127002.11663150381</v>
      </c>
    </row>
    <row r="23" spans="1:10" ht="15" x14ac:dyDescent="0.25">
      <c r="A23" s="14">
        <v>392.1</v>
      </c>
      <c r="B23" s="14" t="s">
        <v>14</v>
      </c>
      <c r="C23" s="14" t="s">
        <v>14</v>
      </c>
      <c r="D23" s="308">
        <f>SUMIF('EPIS (General Plant)'!$F$3:$F$233,A23&amp;B23&amp;C23,'EPIS (General Plant)'!$D$3:$D$233)*1000</f>
        <v>3049473.45</v>
      </c>
      <c r="E23" s="305">
        <f t="shared" si="1"/>
        <v>0.55426119278745112</v>
      </c>
      <c r="F23" s="308">
        <f>E23*G7</f>
        <v>2585714.1863895361</v>
      </c>
      <c r="G23" s="309">
        <f>H7</f>
        <v>5.8499999999999996E-2</v>
      </c>
      <c r="H23" s="309">
        <f>I7</f>
        <v>8.7799999999999989E-2</v>
      </c>
      <c r="I23" s="308">
        <f t="shared" si="2"/>
        <v>151264.27990378786</v>
      </c>
      <c r="J23" s="308">
        <f t="shared" si="3"/>
        <v>227025.70556500123</v>
      </c>
    </row>
    <row r="24" spans="1:10" ht="15" x14ac:dyDescent="0.25">
      <c r="A24" s="14">
        <v>392.1</v>
      </c>
      <c r="B24" s="14" t="s">
        <v>14</v>
      </c>
      <c r="C24" s="14" t="s">
        <v>550</v>
      </c>
      <c r="D24" s="308">
        <f>SUMIF('EPIS (General Plant)'!$F$3:$F$233,A24&amp;B24&amp;C24,'EPIS (General Plant)'!$D$3:$D$233)*1000</f>
        <v>746468.98</v>
      </c>
      <c r="E24" s="305">
        <f t="shared" si="1"/>
        <v>0.13567548431472062</v>
      </c>
      <c r="F24" s="308">
        <f>E24*G7</f>
        <v>632947.11789857585</v>
      </c>
      <c r="G24" s="309">
        <f>H7</f>
        <v>5.8499999999999996E-2</v>
      </c>
      <c r="H24" s="309">
        <f>I7</f>
        <v>8.7799999999999989E-2</v>
      </c>
      <c r="I24" s="308">
        <f t="shared" si="2"/>
        <v>37027.406397066683</v>
      </c>
      <c r="J24" s="308">
        <f t="shared" si="3"/>
        <v>55572.75695149495</v>
      </c>
    </row>
    <row r="25" spans="1:10" ht="15" x14ac:dyDescent="0.25">
      <c r="A25" s="14">
        <v>392.5</v>
      </c>
      <c r="B25" s="14" t="s">
        <v>14</v>
      </c>
      <c r="C25" s="14" t="s">
        <v>547</v>
      </c>
      <c r="D25" s="308">
        <f>SUMIF('EPIS (General Plant)'!$F$3:$F$233,A25&amp;B25&amp;C25,'EPIS (General Plant)'!$D$3:$D$233)*1000</f>
        <v>1490310.61</v>
      </c>
      <c r="E25" s="305">
        <f t="shared" si="1"/>
        <v>0.18144315566475325</v>
      </c>
      <c r="F25" s="308">
        <f>E25*G8</f>
        <v>1475558.0095279345</v>
      </c>
      <c r="G25" s="309">
        <f>H8</f>
        <v>5.6600000000000004E-2</v>
      </c>
      <c r="H25" s="309">
        <f>I8</f>
        <v>6.8600000000000008E-2</v>
      </c>
      <c r="I25" s="308">
        <f t="shared" si="2"/>
        <v>83516.583339281104</v>
      </c>
      <c r="J25" s="308">
        <f t="shared" si="3"/>
        <v>101223.27945361631</v>
      </c>
    </row>
    <row r="26" spans="1:10" ht="15" x14ac:dyDescent="0.25">
      <c r="A26" s="14">
        <v>392.5</v>
      </c>
      <c r="B26" s="14" t="s">
        <v>14</v>
      </c>
      <c r="C26" s="14" t="s">
        <v>14</v>
      </c>
      <c r="D26" s="308">
        <f>SUMIF('EPIS (General Plant)'!$F$3:$F$233,A26&amp;B26&amp;C26,'EPIS (General Plant)'!$D$3:$D$233)*1000</f>
        <v>5062388.7700000005</v>
      </c>
      <c r="E26" s="305">
        <f t="shared" si="1"/>
        <v>0.61633849176622901</v>
      </c>
      <c r="F26" s="308">
        <f>E26*G8</f>
        <v>5012276.1300865784</v>
      </c>
      <c r="G26" s="309">
        <f>H8</f>
        <v>5.6600000000000004E-2</v>
      </c>
      <c r="H26" s="309">
        <f>I8</f>
        <v>6.8600000000000008E-2</v>
      </c>
      <c r="I26" s="308">
        <f t="shared" si="2"/>
        <v>283694.82896290038</v>
      </c>
      <c r="J26" s="308">
        <f t="shared" si="3"/>
        <v>343842.14252393931</v>
      </c>
    </row>
    <row r="27" spans="1:10" ht="15" x14ac:dyDescent="0.25">
      <c r="A27" s="14">
        <v>392.5</v>
      </c>
      <c r="B27" s="14" t="s">
        <v>14</v>
      </c>
      <c r="C27" s="14" t="s">
        <v>550</v>
      </c>
      <c r="D27" s="308">
        <f>SUMIF('EPIS (General Plant)'!$F$3:$F$233,A27&amp;B27&amp;C27,'EPIS (General Plant)'!$D$3:$D$233)*1000</f>
        <v>1660950.8099999998</v>
      </c>
      <c r="E27" s="305">
        <f t="shared" si="1"/>
        <v>0.20221835256901777</v>
      </c>
      <c r="F27" s="308">
        <f>E27*G8</f>
        <v>1644509.040385487</v>
      </c>
      <c r="G27" s="309">
        <f>H8</f>
        <v>5.6600000000000004E-2</v>
      </c>
      <c r="H27" s="309">
        <f>I8</f>
        <v>6.8600000000000008E-2</v>
      </c>
      <c r="I27" s="308">
        <f t="shared" si="2"/>
        <v>93079.211685818576</v>
      </c>
      <c r="J27" s="308">
        <f t="shared" si="3"/>
        <v>112813.32017044442</v>
      </c>
    </row>
    <row r="28" spans="1:10" ht="15" x14ac:dyDescent="0.25">
      <c r="A28" s="14">
        <v>392.9</v>
      </c>
      <c r="B28" s="14" t="s">
        <v>14</v>
      </c>
      <c r="C28" s="14" t="s">
        <v>547</v>
      </c>
      <c r="D28" s="308">
        <f>SUMIF('EPIS (General Plant)'!$F$3:$F$233,A28&amp;B28&amp;C28,'EPIS (General Plant)'!$D$3:$D$233)*1000</f>
        <v>480650.3</v>
      </c>
      <c r="E28" s="305">
        <f t="shared" si="1"/>
        <v>0.1287595953397451</v>
      </c>
      <c r="F28" s="308">
        <f>E28*G9</f>
        <v>491054.52724963101</v>
      </c>
      <c r="G28" s="309">
        <f>H9</f>
        <v>2.6800000000000001E-2</v>
      </c>
      <c r="H28" s="309">
        <f>I9</f>
        <v>3.0699999999999998E-2</v>
      </c>
      <c r="I28" s="308">
        <f t="shared" si="2"/>
        <v>13160.261330290112</v>
      </c>
      <c r="J28" s="308">
        <f t="shared" si="3"/>
        <v>15075.373986563671</v>
      </c>
    </row>
    <row r="29" spans="1:10" ht="15" x14ac:dyDescent="0.25">
      <c r="A29" s="14">
        <v>392.9</v>
      </c>
      <c r="B29" s="14" t="s">
        <v>14</v>
      </c>
      <c r="C29" s="14" t="s">
        <v>14</v>
      </c>
      <c r="D29" s="308">
        <f>SUMIF('EPIS (General Plant)'!$F$3:$F$233,A29&amp;B29&amp;C29,'EPIS (General Plant)'!$D$3:$D$233)*1000</f>
        <v>3152519.3400000003</v>
      </c>
      <c r="E29" s="305">
        <f t="shared" si="1"/>
        <v>0.8445165113162737</v>
      </c>
      <c r="F29" s="308">
        <f>E29*G9</f>
        <v>3220759.2383673098</v>
      </c>
      <c r="G29" s="309">
        <f t="shared" ref="G29:H29" si="4">H9</f>
        <v>2.6800000000000001E-2</v>
      </c>
      <c r="H29" s="309">
        <f t="shared" si="4"/>
        <v>3.0699999999999998E-2</v>
      </c>
      <c r="I29" s="308">
        <f t="shared" si="2"/>
        <v>86316.347588243909</v>
      </c>
      <c r="J29" s="308">
        <f t="shared" si="3"/>
        <v>98877.308617876406</v>
      </c>
    </row>
    <row r="30" spans="1:10" ht="15" x14ac:dyDescent="0.25">
      <c r="A30" s="14">
        <v>392.9</v>
      </c>
      <c r="B30" s="14" t="s">
        <v>14</v>
      </c>
      <c r="C30" s="14" t="s">
        <v>550</v>
      </c>
      <c r="D30" s="308">
        <f>SUMIF('EPIS (General Plant)'!$F$3:$F$233,A30&amp;B30&amp;C30,'EPIS (General Plant)'!$D$3:$D$233)*1000</f>
        <v>99758.37</v>
      </c>
      <c r="E30" s="305">
        <f t="shared" si="1"/>
        <v>2.67238933439812E-2</v>
      </c>
      <c r="F30" s="308">
        <f>E30*G9</f>
        <v>101917.75438305931</v>
      </c>
      <c r="G30" s="309">
        <f t="shared" ref="G30:H32" si="5">H9</f>
        <v>2.6800000000000001E-2</v>
      </c>
      <c r="H30" s="309">
        <f t="shared" si="5"/>
        <v>3.0699999999999998E-2</v>
      </c>
      <c r="I30" s="308">
        <f t="shared" si="2"/>
        <v>2731.3958174659897</v>
      </c>
      <c r="J30" s="308">
        <f t="shared" si="3"/>
        <v>3128.8750595599204</v>
      </c>
    </row>
    <row r="31" spans="1:10" ht="15" x14ac:dyDescent="0.25">
      <c r="A31" s="14">
        <v>396.3</v>
      </c>
      <c r="B31" s="14" t="s">
        <v>14</v>
      </c>
      <c r="C31" s="14" t="s">
        <v>14</v>
      </c>
      <c r="D31" s="308">
        <f>SUMIF('EPIS (General Plant)'!$F$3:$F$233,A31&amp;B31&amp;C31,'EPIS (General Plant)'!$D$3:$D$233)*1000</f>
        <v>4768300.43</v>
      </c>
      <c r="E31" s="305">
        <f t="shared" si="1"/>
        <v>1</v>
      </c>
      <c r="F31" s="308">
        <f>E31*G10</f>
        <v>4408343.9000000004</v>
      </c>
      <c r="G31" s="309">
        <f t="shared" si="5"/>
        <v>8.4700000000000011E-2</v>
      </c>
      <c r="H31" s="309">
        <f t="shared" si="5"/>
        <v>0.1489</v>
      </c>
      <c r="I31" s="308">
        <f t="shared" si="2"/>
        <v>373386.72833000007</v>
      </c>
      <c r="J31" s="308">
        <f t="shared" si="3"/>
        <v>656402.40671000013</v>
      </c>
    </row>
    <row r="32" spans="1:10" ht="15" x14ac:dyDescent="0.25">
      <c r="A32" s="14">
        <v>396.7</v>
      </c>
      <c r="B32" s="14" t="s">
        <v>14</v>
      </c>
      <c r="C32" s="14" t="s">
        <v>547</v>
      </c>
      <c r="D32" s="308">
        <f>SUMIF('EPIS (General Plant)'!$F$3:$F$233,A32&amp;B32&amp;C32,'EPIS (General Plant)'!$D$3:$D$233)*1000</f>
        <v>14470354.679999998</v>
      </c>
      <c r="E32" s="305">
        <f t="shared" si="1"/>
        <v>0.36894269812905711</v>
      </c>
      <c r="F32" s="308">
        <f>E32*G11</f>
        <v>14495528.481482696</v>
      </c>
      <c r="G32" s="309">
        <f t="shared" si="5"/>
        <v>4.8600000000000004E-2</v>
      </c>
      <c r="H32" s="309">
        <f t="shared" si="5"/>
        <v>5.7999999999999996E-2</v>
      </c>
      <c r="I32" s="308">
        <f t="shared" si="2"/>
        <v>704482.68420005904</v>
      </c>
      <c r="J32" s="308">
        <f t="shared" si="3"/>
        <v>840740.6519259963</v>
      </c>
    </row>
    <row r="33" spans="1:10" ht="15" x14ac:dyDescent="0.25">
      <c r="A33" s="14">
        <v>396.7</v>
      </c>
      <c r="B33" s="14" t="s">
        <v>14</v>
      </c>
      <c r="C33" s="14" t="s">
        <v>14</v>
      </c>
      <c r="D33" s="308">
        <f>SUMIF('EPIS (General Plant)'!$F$3:$F$233,A33&amp;B33&amp;C33,'EPIS (General Plant)'!$D$3:$D$233)*1000</f>
        <v>14870651.450000003</v>
      </c>
      <c r="E33" s="305">
        <f t="shared" si="1"/>
        <v>0.37914884536194227</v>
      </c>
      <c r="F33" s="308">
        <f>E33*G11</f>
        <v>14896521.640178418</v>
      </c>
      <c r="G33" s="309">
        <f>H11</f>
        <v>4.8600000000000004E-2</v>
      </c>
      <c r="H33" s="309">
        <f>I11</f>
        <v>5.7999999999999996E-2</v>
      </c>
      <c r="I33" s="308">
        <f t="shared" si="2"/>
        <v>723970.9517126712</v>
      </c>
      <c r="J33" s="308">
        <f t="shared" si="3"/>
        <v>863998.25513034815</v>
      </c>
    </row>
    <row r="34" spans="1:10" ht="15" x14ac:dyDescent="0.25">
      <c r="A34" s="14">
        <v>396.7</v>
      </c>
      <c r="B34" s="14" t="s">
        <v>14</v>
      </c>
      <c r="C34" s="14" t="s">
        <v>550</v>
      </c>
      <c r="D34" s="308">
        <f>SUMIF('EPIS (General Plant)'!$F$3:$F$233,A34&amp;B34&amp;C34,'EPIS (General Plant)'!$D$3:$D$233)*1000</f>
        <v>9880137.8399999999</v>
      </c>
      <c r="E34" s="305">
        <f t="shared" si="1"/>
        <v>0.25190845650900068</v>
      </c>
      <c r="F34" s="308">
        <f>E34*G11</f>
        <v>9897326.1283388883</v>
      </c>
      <c r="G34" s="309">
        <f>H11</f>
        <v>4.8600000000000004E-2</v>
      </c>
      <c r="H34" s="309">
        <f>I11</f>
        <v>5.7999999999999996E-2</v>
      </c>
      <c r="I34" s="308">
        <f t="shared" si="2"/>
        <v>481010.04983726999</v>
      </c>
      <c r="J34" s="308">
        <f t="shared" si="3"/>
        <v>574044.91544365545</v>
      </c>
    </row>
    <row r="35" spans="1:10" x14ac:dyDescent="0.2">
      <c r="D35" s="240">
        <f>SUM(D17:D34)</f>
        <v>75245748.079999998</v>
      </c>
      <c r="E35" s="446">
        <f>SUM(E17:E34)</f>
        <v>7</v>
      </c>
      <c r="F35" s="240">
        <f>SUM(F17:F34)</f>
        <v>79269574.919999987</v>
      </c>
      <c r="I35" s="240">
        <f>SUM(I17:I34)</f>
        <v>3488015.0597840003</v>
      </c>
      <c r="J35" s="240">
        <f>SUM(J17:J34)</f>
        <v>4502745.6062500002</v>
      </c>
    </row>
    <row r="36" spans="1:10" ht="15" x14ac:dyDescent="0.25">
      <c r="D36" s="312"/>
      <c r="F36" s="241">
        <f>F35-G12</f>
        <v>0</v>
      </c>
      <c r="I36" s="311">
        <f>'WY, UT, ID'!L927</f>
        <v>3488016</v>
      </c>
      <c r="J36" s="311">
        <f>'WY, UT, ID'!V927</f>
        <v>4503220</v>
      </c>
    </row>
    <row r="37" spans="1:10" x14ac:dyDescent="0.2">
      <c r="I37" s="312">
        <f>I36-I35</f>
        <v>0.94021599972620606</v>
      </c>
      <c r="J37" s="312">
        <f>J36-J35</f>
        <v>474.39374999981374</v>
      </c>
    </row>
  </sheetData>
  <mergeCells count="1">
    <mergeCell ref="G15:H15"/>
  </mergeCells>
  <pageMargins left="0.7" right="0.7" top="0.75" bottom="0.75" header="0.3" footer="0.3"/>
  <customProperties>
    <customPr name="_pios_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6"/>
  <sheetViews>
    <sheetView workbookViewId="0">
      <selection activeCell="Q29" sqref="Q29"/>
    </sheetView>
  </sheetViews>
  <sheetFormatPr defaultRowHeight="12.75" x14ac:dyDescent="0.2"/>
  <cols>
    <col min="1" max="1" width="9.140625" style="14"/>
    <col min="2" max="2" width="31.85546875" style="14" customWidth="1"/>
    <col min="3" max="3" width="12.85546875" style="14" bestFit="1" customWidth="1"/>
    <col min="4" max="5" width="13.42578125" style="14" customWidth="1"/>
    <col min="6" max="6" width="12.7109375" style="14" customWidth="1"/>
    <col min="7" max="7" width="12.85546875" style="14" bestFit="1" customWidth="1"/>
    <col min="8" max="16384" width="9.140625" style="14"/>
  </cols>
  <sheetData>
    <row r="1" spans="1:10" x14ac:dyDescent="0.2">
      <c r="A1" s="225" t="s">
        <v>519</v>
      </c>
    </row>
    <row r="3" spans="1:10" x14ac:dyDescent="0.2">
      <c r="G3" s="304">
        <v>44196</v>
      </c>
    </row>
    <row r="4" spans="1:10" x14ac:dyDescent="0.2">
      <c r="A4" s="226"/>
      <c r="B4" s="226" t="str">
        <f>'WY, UT, ID'!B959</f>
        <v>AZ, CO, MT, ETC. - GENERAL</v>
      </c>
      <c r="G4" s="227" t="s">
        <v>504</v>
      </c>
      <c r="H4" s="227" t="s">
        <v>505</v>
      </c>
      <c r="I4" s="227" t="s">
        <v>506</v>
      </c>
    </row>
    <row r="5" spans="1:10" ht="15" x14ac:dyDescent="0.25">
      <c r="A5" s="241">
        <f>'WY, UT, ID'!A960</f>
        <v>390</v>
      </c>
      <c r="B5" s="241" t="str">
        <f>'WY, UT, ID'!B960</f>
        <v>STRUCTURES AND IMPROVEMENTS</v>
      </c>
      <c r="G5" s="241">
        <f>'WY, UT, ID'!D960</f>
        <v>363676.47</v>
      </c>
      <c r="H5" s="305">
        <f>'WY, UT, ID'!N960/100</f>
        <v>1.5100000000000001E-2</v>
      </c>
      <c r="I5" s="305">
        <f>'WY, UT, ID'!X960/100</f>
        <v>1.7600000000000001E-2</v>
      </c>
    </row>
    <row r="6" spans="1:10" ht="15" x14ac:dyDescent="0.25">
      <c r="A6" s="241">
        <f>'WY, UT, ID'!A961</f>
        <v>392.01</v>
      </c>
      <c r="B6" s="241" t="str">
        <f>'WY, UT, ID'!B961</f>
        <v>TRANSPORTATION EQUIPMENT - LIGHT TRUCKS AND VANS</v>
      </c>
      <c r="G6" s="241">
        <f>'WY, UT, ID'!D961</f>
        <v>409795.59</v>
      </c>
      <c r="H6" s="305">
        <f>'WY, UT, ID'!N961/100</f>
        <v>2.53E-2</v>
      </c>
      <c r="I6" s="305">
        <f>'WY, UT, ID'!X961/100</f>
        <v>3.8199999999999998E-2</v>
      </c>
    </row>
    <row r="7" spans="1:10" ht="15" x14ac:dyDescent="0.25">
      <c r="A7" s="241">
        <f>'WY, UT, ID'!A962</f>
        <v>392.05</v>
      </c>
      <c r="B7" s="241" t="str">
        <f>'WY, UT, ID'!B962</f>
        <v>TRANSPORTATION EQUIPMENT - MEDIUM TRUCKS</v>
      </c>
      <c r="G7" s="241">
        <f>'WY, UT, ID'!D962</f>
        <v>236400.22</v>
      </c>
      <c r="H7" s="305">
        <f>'WY, UT, ID'!N962/100</f>
        <v>2.1000000000000001E-2</v>
      </c>
      <c r="I7" s="305">
        <f>'WY, UT, ID'!X962/100</f>
        <v>3.5000000000000003E-2</v>
      </c>
    </row>
    <row r="8" spans="1:10" ht="15" x14ac:dyDescent="0.25">
      <c r="A8" s="241">
        <f>'WY, UT, ID'!A963</f>
        <v>392.09</v>
      </c>
      <c r="B8" s="241" t="str">
        <f>'WY, UT, ID'!B963</f>
        <v>TRANSPORTATION EQUIPMENT - TRAILERS</v>
      </c>
      <c r="G8" s="241">
        <f>'WY, UT, ID'!D963</f>
        <v>6433.26</v>
      </c>
      <c r="H8" s="305">
        <f>'WY, UT, ID'!N963/100</f>
        <v>2.18E-2</v>
      </c>
      <c r="I8" s="305">
        <f>'WY, UT, ID'!X963/100</f>
        <v>1.6500000000000001E-2</v>
      </c>
    </row>
    <row r="9" spans="1:10" ht="15" x14ac:dyDescent="0.25">
      <c r="A9" s="241">
        <f>'WY, UT, ID'!A964</f>
        <v>396.07</v>
      </c>
      <c r="B9" s="241" t="str">
        <f>'WY, UT, ID'!B964</f>
        <v>HEAVY POWER OPERATED EQUIPMENT</v>
      </c>
      <c r="G9" s="241">
        <f>'WY, UT, ID'!D964</f>
        <v>1943962.83</v>
      </c>
      <c r="H9" s="305">
        <f>'WY, UT, ID'!N964/100</f>
        <v>1.8600000000000002E-2</v>
      </c>
      <c r="I9" s="305">
        <f>'WY, UT, ID'!X964/100</f>
        <v>2.6600000000000002E-2</v>
      </c>
    </row>
    <row r="10" spans="1:10" ht="15" x14ac:dyDescent="0.25">
      <c r="A10" s="226"/>
      <c r="B10" s="226" t="str">
        <f>'WY, UT, ID'!B965</f>
        <v>TOTAL AZ, CO, MT, ETC. - GENERAL</v>
      </c>
      <c r="G10" s="226">
        <f>SUM(G5:G9)</f>
        <v>2960268.37</v>
      </c>
      <c r="H10" s="306">
        <f>'WY, UT, ID'!N965/100</f>
        <v>1.9299999999999998E-2</v>
      </c>
      <c r="I10" s="306">
        <f>'WY, UT, ID'!X965/100</f>
        <v>2.7699999999999999E-2</v>
      </c>
    </row>
    <row r="11" spans="1:10" x14ac:dyDescent="0.2">
      <c r="A11" s="241"/>
    </row>
    <row r="12" spans="1:10" x14ac:dyDescent="0.2">
      <c r="A12" s="232" t="s">
        <v>507</v>
      </c>
      <c r="B12" s="307"/>
    </row>
    <row r="13" spans="1:10" ht="15" x14ac:dyDescent="0.35">
      <c r="A13" s="233"/>
      <c r="D13" s="304">
        <v>43100</v>
      </c>
      <c r="E13" s="304"/>
      <c r="F13" s="304">
        <v>44196</v>
      </c>
      <c r="G13" s="500" t="s">
        <v>2</v>
      </c>
      <c r="H13" s="500"/>
      <c r="I13" s="234" t="s">
        <v>508</v>
      </c>
      <c r="J13" s="235" t="s">
        <v>509</v>
      </c>
    </row>
    <row r="14" spans="1:10" x14ac:dyDescent="0.2">
      <c r="A14" s="245" t="s">
        <v>510</v>
      </c>
      <c r="B14" s="245" t="s">
        <v>28</v>
      </c>
      <c r="C14" s="245" t="s">
        <v>511</v>
      </c>
      <c r="D14" s="227" t="s">
        <v>512</v>
      </c>
      <c r="E14" s="227" t="s">
        <v>513</v>
      </c>
      <c r="F14" s="227" t="s">
        <v>504</v>
      </c>
      <c r="G14" s="1" t="s">
        <v>8</v>
      </c>
      <c r="H14" s="1" t="s">
        <v>9</v>
      </c>
      <c r="I14" s="234" t="s">
        <v>514</v>
      </c>
      <c r="J14" s="234" t="s">
        <v>514</v>
      </c>
    </row>
    <row r="15" spans="1:10" ht="15" x14ac:dyDescent="0.25">
      <c r="A15" s="14">
        <v>390</v>
      </c>
      <c r="B15" s="293" t="s">
        <v>31</v>
      </c>
      <c r="C15" s="293" t="s">
        <v>547</v>
      </c>
      <c r="D15" s="308">
        <f>SUMIF('EPIS (General Plant)'!$F$3:$F$233,A15&amp;B15&amp;C15,'EPIS (General Plant)'!$D$3:$D$233)*1000</f>
        <v>34265.83</v>
      </c>
      <c r="E15" s="305">
        <f>D15/SUMIF($A$15:$A$23,A15,$D$15:$D$23)</f>
        <v>8.8909588261405978E-2</v>
      </c>
      <c r="F15" s="308">
        <f>E15*G5</f>
        <v>32334.32520806156</v>
      </c>
      <c r="G15" s="305">
        <f t="shared" ref="G15:H15" si="0">H5</f>
        <v>1.5100000000000001E-2</v>
      </c>
      <c r="H15" s="305">
        <f t="shared" si="0"/>
        <v>1.7600000000000001E-2</v>
      </c>
      <c r="I15" s="308">
        <f t="shared" ref="I15:I19" si="1">F15*G15</f>
        <v>488.24831064172957</v>
      </c>
      <c r="J15" s="308">
        <f>F15*H15</f>
        <v>569.0841236618835</v>
      </c>
    </row>
    <row r="16" spans="1:10" ht="15" x14ac:dyDescent="0.25">
      <c r="A16" s="14">
        <v>390</v>
      </c>
      <c r="B16" s="293" t="s">
        <v>31</v>
      </c>
      <c r="C16" s="293" t="s">
        <v>548</v>
      </c>
      <c r="D16" s="308">
        <f>SUMIF('EPIS (General Plant)'!$F$3:$F$233,A16&amp;B16&amp;C16,'EPIS (General Plant)'!$D$3:$D$233)*1000</f>
        <v>351135.00999999995</v>
      </c>
      <c r="E16" s="305">
        <f t="shared" ref="E16:E23" si="2">D16/SUMIF($A$15:$A$23,A16,$D$15:$D$23)</f>
        <v>0.91109041173859395</v>
      </c>
      <c r="F16" s="308">
        <f>E16*G5</f>
        <v>331342.14479193836</v>
      </c>
      <c r="G16" s="305">
        <f>H5</f>
        <v>1.5100000000000001E-2</v>
      </c>
      <c r="H16" s="305">
        <f>I5</f>
        <v>1.7600000000000001E-2</v>
      </c>
      <c r="I16" s="308">
        <f t="shared" si="1"/>
        <v>5003.2663863582693</v>
      </c>
      <c r="J16" s="308">
        <f t="shared" ref="J16:J19" si="3">F16*H16</f>
        <v>5831.6217483381151</v>
      </c>
    </row>
    <row r="17" spans="1:10" ht="15" x14ac:dyDescent="0.25">
      <c r="A17" s="14">
        <v>392.1</v>
      </c>
      <c r="B17" s="293" t="s">
        <v>31</v>
      </c>
      <c r="C17" s="293" t="s">
        <v>547</v>
      </c>
      <c r="D17" s="308">
        <f>SUMIF('EPIS (General Plant)'!$F$3:$F$233,A17&amp;B17&amp;C17,'EPIS (General Plant)'!$D$3:$D$233)*1000</f>
        <v>477229.62</v>
      </c>
      <c r="E17" s="305">
        <f t="shared" si="2"/>
        <v>0.81651629179112273</v>
      </c>
      <c r="F17" s="308">
        <f>E17*G6</f>
        <v>334604.77553915529</v>
      </c>
      <c r="G17" s="305">
        <f>H6</f>
        <v>2.53E-2</v>
      </c>
      <c r="H17" s="305">
        <f>I6</f>
        <v>3.8199999999999998E-2</v>
      </c>
      <c r="I17" s="308">
        <f t="shared" si="1"/>
        <v>8465.5008211406293</v>
      </c>
      <c r="J17" s="308">
        <f t="shared" si="3"/>
        <v>12781.902425595732</v>
      </c>
    </row>
    <row r="18" spans="1:10" ht="15" x14ac:dyDescent="0.25">
      <c r="A18" s="14">
        <v>392.1</v>
      </c>
      <c r="B18" s="293" t="s">
        <v>31</v>
      </c>
      <c r="C18" s="293" t="s">
        <v>548</v>
      </c>
      <c r="D18" s="308">
        <f>SUMIF('EPIS (General Plant)'!$F$3:$F$233,A18&amp;B18&amp;C18,'EPIS (General Plant)'!$D$3:$D$233)*1000</f>
        <v>107240.79999999999</v>
      </c>
      <c r="E18" s="305">
        <f t="shared" si="2"/>
        <v>0.18348370820887736</v>
      </c>
      <c r="F18" s="308">
        <f>E18*G6</f>
        <v>75190.814460844747</v>
      </c>
      <c r="G18" s="305">
        <f>H6</f>
        <v>2.53E-2</v>
      </c>
      <c r="H18" s="305">
        <f>I6</f>
        <v>3.8199999999999998E-2</v>
      </c>
      <c r="I18" s="308">
        <f t="shared" si="1"/>
        <v>1902.3276058593722</v>
      </c>
      <c r="J18" s="308">
        <f t="shared" si="3"/>
        <v>2872.289112404269</v>
      </c>
    </row>
    <row r="19" spans="1:10" ht="15" x14ac:dyDescent="0.25">
      <c r="A19" s="14">
        <v>392.5</v>
      </c>
      <c r="B19" s="293" t="s">
        <v>31</v>
      </c>
      <c r="C19" s="293" t="s">
        <v>547</v>
      </c>
      <c r="D19" s="308">
        <f>SUMIF('EPIS (General Plant)'!$F$3:$F$233,A19&amp;B19&amp;C19,'EPIS (General Plant)'!$D$3:$D$233)*1000</f>
        <v>318170.84000000003</v>
      </c>
      <c r="E19" s="305">
        <f t="shared" si="2"/>
        <v>0.99621082692356522</v>
      </c>
      <c r="F19" s="308">
        <f>E19*G7</f>
        <v>235504.45865111274</v>
      </c>
      <c r="G19" s="305">
        <f>H7</f>
        <v>2.1000000000000001E-2</v>
      </c>
      <c r="H19" s="305">
        <f>I7</f>
        <v>3.5000000000000003E-2</v>
      </c>
      <c r="I19" s="308">
        <f t="shared" si="1"/>
        <v>4945.5936316733678</v>
      </c>
      <c r="J19" s="308">
        <f t="shared" si="3"/>
        <v>8242.6560527889469</v>
      </c>
    </row>
    <row r="20" spans="1:10" ht="15" x14ac:dyDescent="0.25">
      <c r="A20" s="14">
        <v>392.5</v>
      </c>
      <c r="B20" s="293" t="s">
        <v>31</v>
      </c>
      <c r="C20" s="293" t="s">
        <v>548</v>
      </c>
      <c r="D20" s="308">
        <f>SUMIF('EPIS (General Plant)'!$F$3:$F$233,A20&amp;B20&amp;C20,'EPIS (General Plant)'!$D$3:$D$233)*1000</f>
        <v>1210.19</v>
      </c>
      <c r="E20" s="305">
        <f t="shared" si="2"/>
        <v>3.7891730764347525E-3</v>
      </c>
      <c r="F20" s="308">
        <f>E20*G7</f>
        <v>895.76134888725232</v>
      </c>
      <c r="G20" s="305">
        <f t="shared" ref="G20:H22" si="4">H7</f>
        <v>2.1000000000000001E-2</v>
      </c>
      <c r="H20" s="305">
        <f t="shared" si="4"/>
        <v>3.5000000000000003E-2</v>
      </c>
      <c r="I20" s="308">
        <f t="shared" ref="I20:I23" si="5">F20*G20</f>
        <v>18.810988326632302</v>
      </c>
      <c r="J20" s="308">
        <f t="shared" ref="J20:J23" si="6">F20*H20</f>
        <v>31.351647211053834</v>
      </c>
    </row>
    <row r="21" spans="1:10" ht="15" x14ac:dyDescent="0.25">
      <c r="A21" s="14">
        <v>392.9</v>
      </c>
      <c r="B21" s="293" t="s">
        <v>31</v>
      </c>
      <c r="C21" s="293" t="s">
        <v>547</v>
      </c>
      <c r="D21" s="308">
        <f>SUMIF('EPIS (General Plant)'!$F$3:$F$233,A21&amp;B21&amp;C21,'EPIS (General Plant)'!$D$3:$D$233)*1000</f>
        <v>8560.4600000000009</v>
      </c>
      <c r="E21" s="305">
        <f t="shared" si="2"/>
        <v>1</v>
      </c>
      <c r="F21" s="308">
        <f>E21*G8</f>
        <v>6433.26</v>
      </c>
      <c r="G21" s="309">
        <f t="shared" si="4"/>
        <v>2.18E-2</v>
      </c>
      <c r="H21" s="309">
        <f t="shared" si="4"/>
        <v>1.6500000000000001E-2</v>
      </c>
      <c r="I21" s="308">
        <f t="shared" si="5"/>
        <v>140.245068</v>
      </c>
      <c r="J21" s="308">
        <f t="shared" si="6"/>
        <v>106.14879000000001</v>
      </c>
    </row>
    <row r="22" spans="1:10" ht="15" x14ac:dyDescent="0.25">
      <c r="A22" s="14">
        <v>396.7</v>
      </c>
      <c r="B22" s="293" t="s">
        <v>31</v>
      </c>
      <c r="C22" s="293" t="s">
        <v>547</v>
      </c>
      <c r="D22" s="308">
        <f>SUMIF('EPIS (General Plant)'!$F$3:$F$233,A22&amp;B22&amp;C22,'EPIS (General Plant)'!$D$3:$D$233)*1000</f>
        <v>2229795.4800000004</v>
      </c>
      <c r="E22" s="305">
        <f t="shared" si="2"/>
        <v>0.93288099265600111</v>
      </c>
      <c r="F22" s="308">
        <f>E22*G9</f>
        <v>1813485.9745367691</v>
      </c>
      <c r="G22" s="309">
        <f t="shared" si="4"/>
        <v>1.8600000000000002E-2</v>
      </c>
      <c r="H22" s="309">
        <f t="shared" si="4"/>
        <v>2.6600000000000002E-2</v>
      </c>
      <c r="I22" s="308">
        <f t="shared" si="5"/>
        <v>33730.839126383908</v>
      </c>
      <c r="J22" s="308">
        <f t="shared" si="6"/>
        <v>48238.726922678063</v>
      </c>
    </row>
    <row r="23" spans="1:10" ht="15" x14ac:dyDescent="0.25">
      <c r="A23" s="14">
        <v>396.7</v>
      </c>
      <c r="B23" s="293" t="s">
        <v>31</v>
      </c>
      <c r="C23" s="293" t="s">
        <v>548</v>
      </c>
      <c r="D23" s="308">
        <f>SUMIF('EPIS (General Plant)'!$F$3:$F$233,A23&amp;B23&amp;C23,'EPIS (General Plant)'!$D$3:$D$233)*1000</f>
        <v>160429.53</v>
      </c>
      <c r="E23" s="305">
        <f t="shared" si="2"/>
        <v>6.7119007343998963E-2</v>
      </c>
      <c r="F23" s="308">
        <f>E23*G9</f>
        <v>130476.85546323101</v>
      </c>
      <c r="G23" s="309">
        <f>H9</f>
        <v>1.8600000000000002E-2</v>
      </c>
      <c r="H23" s="309">
        <f>I9</f>
        <v>2.6600000000000002E-2</v>
      </c>
      <c r="I23" s="308">
        <f t="shared" si="5"/>
        <v>2426.869511616097</v>
      </c>
      <c r="J23" s="308">
        <f t="shared" si="6"/>
        <v>3470.6843553219451</v>
      </c>
    </row>
    <row r="24" spans="1:10" ht="15" x14ac:dyDescent="0.25">
      <c r="B24" s="241"/>
      <c r="D24" s="242">
        <f>SUM(D15:D23)</f>
        <v>3688037.7600000002</v>
      </c>
      <c r="E24" s="443">
        <f>SUM(E15:E23)</f>
        <v>5</v>
      </c>
      <c r="F24" s="242">
        <f>SUM(F15:F23)</f>
        <v>2960268.37</v>
      </c>
      <c r="G24" s="308"/>
      <c r="H24" s="309"/>
      <c r="I24" s="242">
        <f>SUM(I15:I23)</f>
        <v>57121.701450000008</v>
      </c>
      <c r="J24" s="242">
        <f>SUM(J15:J23)</f>
        <v>82144.465178000013</v>
      </c>
    </row>
    <row r="25" spans="1:10" ht="15" x14ac:dyDescent="0.25">
      <c r="D25" s="308"/>
      <c r="E25" s="308"/>
      <c r="F25" s="310">
        <f>F24-G10</f>
        <v>0</v>
      </c>
      <c r="G25" s="308"/>
      <c r="H25" s="309"/>
      <c r="I25" s="312">
        <f>I24-'WY, UT, ID'!L965</f>
        <v>-0.29854999999224674</v>
      </c>
      <c r="J25" s="312">
        <f>J24-'WY, UT, ID'!V965</f>
        <v>11.465178000013111</v>
      </c>
    </row>
    <row r="26" spans="1:10" ht="15" x14ac:dyDescent="0.25">
      <c r="D26" s="308"/>
      <c r="E26" s="308"/>
      <c r="F26" s="305"/>
      <c r="G26" s="312"/>
      <c r="H26" s="309"/>
      <c r="I26" s="309"/>
    </row>
  </sheetData>
  <mergeCells count="1">
    <mergeCell ref="G13:H13"/>
  </mergeCells>
  <pageMargins left="0.7" right="0.7" top="0.75" bottom="0.75" header="0.3" footer="0.3"/>
  <customProperties>
    <customPr name="_pios_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opLeftCell="A16" workbookViewId="0">
      <selection activeCell="P20" sqref="P20"/>
    </sheetView>
  </sheetViews>
  <sheetFormatPr defaultRowHeight="15" x14ac:dyDescent="0.25"/>
  <cols>
    <col min="4" max="4" width="17.28515625" customWidth="1"/>
    <col min="6" max="6" width="18.5703125" customWidth="1"/>
    <col min="7" max="7" width="17.42578125" customWidth="1"/>
    <col min="9" max="9" width="11.28515625" customWidth="1"/>
    <col min="10" max="10" width="18.7109375" customWidth="1"/>
    <col min="11" max="11" width="18.28515625" customWidth="1"/>
    <col min="15" max="15" width="14.5703125" customWidth="1"/>
    <col min="16" max="16" width="12.28515625" customWidth="1"/>
    <col min="17" max="17" width="14.85546875" customWidth="1"/>
  </cols>
  <sheetData>
    <row r="1" spans="1:9" x14ac:dyDescent="0.25">
      <c r="A1" s="225" t="s">
        <v>517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4"/>
      <c r="B3" s="14"/>
      <c r="C3" s="14"/>
      <c r="D3" s="14"/>
      <c r="E3" s="14"/>
      <c r="F3" s="14"/>
      <c r="G3" s="304">
        <v>44196</v>
      </c>
      <c r="H3" s="14"/>
      <c r="I3" s="14"/>
    </row>
    <row r="4" spans="1:9" x14ac:dyDescent="0.25">
      <c r="A4" s="241" t="str">
        <f>'CA, WA'!A777</f>
        <v>TRANSMISSION PLANT</v>
      </c>
      <c r="B4" s="226"/>
      <c r="C4" s="14"/>
      <c r="D4" s="14"/>
      <c r="E4" s="14"/>
      <c r="F4" s="14"/>
      <c r="G4" s="227" t="s">
        <v>504</v>
      </c>
      <c r="H4" s="227" t="s">
        <v>505</v>
      </c>
      <c r="I4" s="227" t="s">
        <v>506</v>
      </c>
    </row>
    <row r="5" spans="1:9" x14ac:dyDescent="0.25">
      <c r="A5" s="241">
        <f>'CA, WA'!A778</f>
        <v>350.2</v>
      </c>
      <c r="B5" s="241" t="str">
        <f>'CA, WA'!B778</f>
        <v>RIGHTS-OF-WAY</v>
      </c>
      <c r="C5" s="241"/>
      <c r="D5" s="14"/>
      <c r="E5" s="14"/>
      <c r="F5" s="14"/>
      <c r="G5" s="470">
        <f>'CA, WA'!D778</f>
        <v>224770024.49000001</v>
      </c>
      <c r="H5" s="314">
        <f>'CA, WA'!N778</f>
        <v>1.27</v>
      </c>
      <c r="I5" s="314">
        <f>'CA, WA'!X778</f>
        <v>1.22</v>
      </c>
    </row>
    <row r="6" spans="1:9" x14ac:dyDescent="0.25">
      <c r="A6" s="241">
        <f>'CA, WA'!A779</f>
        <v>352</v>
      </c>
      <c r="B6" s="241" t="str">
        <f>'CA, WA'!B779</f>
        <v>STRUCTURES AND IMPROVEMENTS</v>
      </c>
      <c r="C6" s="241"/>
      <c r="D6" s="14"/>
      <c r="E6" s="14"/>
      <c r="F6" s="14"/>
      <c r="G6" s="470">
        <f>'CA, WA'!D779</f>
        <v>287558037.92000002</v>
      </c>
      <c r="H6" s="314">
        <f>'CA, WA'!N779</f>
        <v>1.42</v>
      </c>
      <c r="I6" s="314">
        <f>'CA, WA'!X779</f>
        <v>1.56</v>
      </c>
    </row>
    <row r="7" spans="1:9" x14ac:dyDescent="0.25">
      <c r="A7" s="241">
        <f>'CA, WA'!A780</f>
        <v>353</v>
      </c>
      <c r="B7" s="241" t="str">
        <f>'CA, WA'!B780</f>
        <v>STATION EQUIPMENT</v>
      </c>
      <c r="C7" s="241"/>
      <c r="D7" s="14"/>
      <c r="E7" s="14"/>
      <c r="F7" s="14"/>
      <c r="G7" s="470">
        <f>'CA, WA'!D780</f>
        <v>2412751982.1999998</v>
      </c>
      <c r="H7" s="314">
        <f>'CA, WA'!N780</f>
        <v>1.74</v>
      </c>
      <c r="I7" s="314">
        <f>'CA, WA'!X780</f>
        <v>1.87</v>
      </c>
    </row>
    <row r="8" spans="1:9" x14ac:dyDescent="0.25">
      <c r="A8" s="241">
        <f>'CA, WA'!A781</f>
        <v>353.7</v>
      </c>
      <c r="B8" s="241" t="str">
        <f>'CA, WA'!B781</f>
        <v>SUPERVISORY EQUIPMENT</v>
      </c>
      <c r="C8" s="241"/>
      <c r="D8" s="14"/>
      <c r="E8" s="14"/>
      <c r="F8" s="14"/>
      <c r="G8" s="470">
        <f>'CA, WA'!D781</f>
        <v>0</v>
      </c>
      <c r="H8" s="477">
        <f>'CA, WA'!N781</f>
        <v>3.55</v>
      </c>
      <c r="I8" s="314">
        <f>'CA, WA'!X781</f>
        <v>0</v>
      </c>
    </row>
    <row r="9" spans="1:9" x14ac:dyDescent="0.25">
      <c r="A9" s="241">
        <f>'CA, WA'!A782</f>
        <v>354</v>
      </c>
      <c r="B9" s="241" t="str">
        <f>'CA, WA'!B782</f>
        <v>TOWERS AND FIXTURES</v>
      </c>
      <c r="C9" s="241"/>
      <c r="D9" s="14"/>
      <c r="E9" s="14"/>
      <c r="F9" s="14"/>
      <c r="G9" s="470">
        <f>'CA, WA'!D782</f>
        <v>1636405961.74</v>
      </c>
      <c r="H9" s="314">
        <f>'CA, WA'!N782</f>
        <v>1.53</v>
      </c>
      <c r="I9" s="314">
        <f>'CA, WA'!X782</f>
        <v>1.54</v>
      </c>
    </row>
    <row r="10" spans="1:9" x14ac:dyDescent="0.25">
      <c r="A10" s="241">
        <f>'CA, WA'!A783</f>
        <v>355</v>
      </c>
      <c r="B10" s="241" t="str">
        <f>'CA, WA'!B783</f>
        <v>POLES AND FIXTURES</v>
      </c>
      <c r="C10" s="241"/>
      <c r="D10" s="14"/>
      <c r="E10" s="14"/>
      <c r="F10" s="14"/>
      <c r="G10" s="470">
        <f>'CA, WA'!D783</f>
        <v>1222775699.3900001</v>
      </c>
      <c r="H10" s="314">
        <f>'CA, WA'!N783</f>
        <v>2.1800000000000002</v>
      </c>
      <c r="I10" s="314">
        <f>'CA, WA'!X783</f>
        <v>2.46</v>
      </c>
    </row>
    <row r="11" spans="1:9" x14ac:dyDescent="0.25">
      <c r="A11" s="241">
        <f>'CA, WA'!A784</f>
        <v>356</v>
      </c>
      <c r="B11" s="241" t="str">
        <f>'CA, WA'!B784</f>
        <v>OVERHEAD CONDUCTORS AND DEVICES</v>
      </c>
      <c r="C11" s="241"/>
      <c r="D11" s="14"/>
      <c r="E11" s="14"/>
      <c r="F11" s="14"/>
      <c r="G11" s="470">
        <f>'CA, WA'!D784</f>
        <v>1567955951.47</v>
      </c>
      <c r="H11" s="314">
        <f>'CA, WA'!N784</f>
        <v>1.88</v>
      </c>
      <c r="I11" s="314">
        <f>'CA, WA'!X784</f>
        <v>2.02</v>
      </c>
    </row>
    <row r="12" spans="1:9" x14ac:dyDescent="0.25">
      <c r="A12" s="241">
        <f>'CA, WA'!A785</f>
        <v>357</v>
      </c>
      <c r="B12" s="241" t="str">
        <f>'CA, WA'!B785</f>
        <v>UNDERGROUND CONDUIT</v>
      </c>
      <c r="C12" s="241"/>
      <c r="D12" s="14"/>
      <c r="E12" s="14"/>
      <c r="F12" s="14"/>
      <c r="G12" s="470">
        <f>'CA, WA'!D785</f>
        <v>3495373.35</v>
      </c>
      <c r="H12" s="314">
        <f>'CA, WA'!N785</f>
        <v>1.6</v>
      </c>
      <c r="I12" s="314">
        <f>'CA, WA'!X785</f>
        <v>1.61</v>
      </c>
    </row>
    <row r="13" spans="1:9" x14ac:dyDescent="0.25">
      <c r="A13" s="241">
        <f>'CA, WA'!A786</f>
        <v>358</v>
      </c>
      <c r="B13" s="241" t="str">
        <f>'CA, WA'!B786</f>
        <v>UNDERGROUND CONDUCTORS AND DEVICES</v>
      </c>
      <c r="C13" s="241"/>
      <c r="D13" s="14"/>
      <c r="E13" s="14"/>
      <c r="F13" s="14"/>
      <c r="G13" s="470">
        <f>'CA, WA'!D786</f>
        <v>7940066.0899999999</v>
      </c>
      <c r="H13" s="314">
        <f>'CA, WA'!N786</f>
        <v>1.66</v>
      </c>
      <c r="I13" s="314">
        <f>'CA, WA'!X786</f>
        <v>1.68</v>
      </c>
    </row>
    <row r="14" spans="1:9" x14ac:dyDescent="0.25">
      <c r="A14" s="241">
        <f>'CA, WA'!A787</f>
        <v>359</v>
      </c>
      <c r="B14" s="241" t="str">
        <f>'CA, WA'!B787</f>
        <v>ROADS AND TRAILS</v>
      </c>
      <c r="C14" s="241"/>
      <c r="D14" s="14"/>
      <c r="E14" s="14"/>
      <c r="F14" s="14"/>
      <c r="G14" s="470">
        <f>'CA, WA'!D787</f>
        <v>11901657.9</v>
      </c>
      <c r="H14" s="314">
        <f>'CA, WA'!N787</f>
        <v>1.32</v>
      </c>
      <c r="I14" s="314">
        <f>'CA, WA'!X787</f>
        <v>1.36</v>
      </c>
    </row>
    <row r="15" spans="1:9" x14ac:dyDescent="0.25">
      <c r="A15" s="241">
        <f>'CA, WA'!A788</f>
        <v>0</v>
      </c>
      <c r="B15" s="241" t="str">
        <f>'CA, WA'!B788</f>
        <v>TOTAL TRANSMISSION PLANT</v>
      </c>
      <c r="C15" s="241"/>
      <c r="D15" s="14"/>
      <c r="E15" s="14"/>
      <c r="F15" s="14"/>
      <c r="G15" s="475">
        <f>'CA, WA'!D788</f>
        <v>7375554754.5500002</v>
      </c>
      <c r="H15" s="315">
        <f>'CA, WA'!N788</f>
        <v>1.77</v>
      </c>
      <c r="I15" s="315">
        <f>'CA, WA'!X788</f>
        <v>1.9</v>
      </c>
    </row>
    <row r="16" spans="1:9" x14ac:dyDescent="0.25">
      <c r="A16" s="241"/>
      <c r="B16" s="241"/>
      <c r="C16" s="241"/>
      <c r="D16" s="14"/>
      <c r="E16" s="14"/>
      <c r="F16" s="14"/>
      <c r="G16" s="475"/>
      <c r="H16" s="314"/>
      <c r="I16" s="314"/>
    </row>
    <row r="17" spans="1:17" x14ac:dyDescent="0.25">
      <c r="A17" s="241"/>
      <c r="B17" s="241"/>
      <c r="C17" s="241"/>
      <c r="D17" s="14"/>
      <c r="E17" s="14"/>
      <c r="F17" s="14"/>
      <c r="G17" s="475"/>
    </row>
    <row r="18" spans="1:17" x14ac:dyDescent="0.25">
      <c r="D18" s="304">
        <v>43100</v>
      </c>
      <c r="E18" s="304"/>
      <c r="F18" s="304">
        <v>44196</v>
      </c>
      <c r="H18" s="500" t="s">
        <v>2</v>
      </c>
      <c r="I18" s="500"/>
      <c r="J18" s="234" t="s">
        <v>508</v>
      </c>
      <c r="K18" s="235" t="s">
        <v>509</v>
      </c>
      <c r="N18" s="316"/>
      <c r="O18" s="478">
        <v>44196</v>
      </c>
      <c r="P18" s="479" t="s">
        <v>508</v>
      </c>
      <c r="Q18" s="480" t="s">
        <v>509</v>
      </c>
    </row>
    <row r="19" spans="1:17" x14ac:dyDescent="0.25">
      <c r="A19" s="227" t="s">
        <v>561</v>
      </c>
      <c r="B19" s="227" t="s">
        <v>511</v>
      </c>
      <c r="C19" s="227"/>
      <c r="D19" s="227" t="s">
        <v>512</v>
      </c>
      <c r="E19" s="227" t="s">
        <v>513</v>
      </c>
      <c r="F19" s="227" t="s">
        <v>504</v>
      </c>
      <c r="G19" s="474" t="s">
        <v>562</v>
      </c>
      <c r="H19" s="1" t="s">
        <v>8</v>
      </c>
      <c r="I19" s="1" t="s">
        <v>9</v>
      </c>
      <c r="J19" s="234" t="s">
        <v>514</v>
      </c>
      <c r="K19" s="234" t="s">
        <v>514</v>
      </c>
      <c r="N19" s="296"/>
      <c r="O19" s="228" t="s">
        <v>504</v>
      </c>
      <c r="P19" s="234" t="s">
        <v>514</v>
      </c>
      <c r="Q19" s="481" t="s">
        <v>514</v>
      </c>
    </row>
    <row r="20" spans="1:17" x14ac:dyDescent="0.25">
      <c r="A20" s="241">
        <v>350.2</v>
      </c>
      <c r="B20" t="s">
        <v>548</v>
      </c>
      <c r="D20" s="472">
        <v>35368115.438749999</v>
      </c>
      <c r="E20" s="347">
        <f>D20/SUMIF($A$20:$A$51,A20,$D$20:$D$51)</f>
        <v>0.13674302187581575</v>
      </c>
      <c r="F20" s="282">
        <f>SUMIF($A$5:$A$14,A20,$G$5:$G$15)</f>
        <v>224770024.49000001</v>
      </c>
      <c r="G20" s="282">
        <f>F20*E20</f>
        <v>30735732.375863712</v>
      </c>
      <c r="H20" s="476">
        <f>SUMIF($A$5:$A$14,A20,$H$5:$H$15)/100</f>
        <v>1.2699999999999999E-2</v>
      </c>
      <c r="I20" s="476">
        <f>SUMIF($A$5:$A$14,A20,$I$5:$I$15)/100</f>
        <v>1.2199999999999999E-2</v>
      </c>
      <c r="J20" s="449">
        <f>G20*H20</f>
        <v>390343.80117346911</v>
      </c>
      <c r="K20" s="449">
        <f>G20*I20</f>
        <v>374975.93498553726</v>
      </c>
      <c r="N20" s="482" t="s">
        <v>548</v>
      </c>
      <c r="O20" s="483">
        <f>SUMIF($B$20:$B$51,N20,$G$20:$G$51)</f>
        <v>1660094020.1235232</v>
      </c>
      <c r="P20" s="483">
        <f>SUMIF($B$20:$B$51,N20,$J$20:$J$51)</f>
        <v>30158434.645353325</v>
      </c>
      <c r="Q20" s="324">
        <f>SUMIF($B$20:$B$51,N20,$K$20:$K$51)</f>
        <v>32571550.78630884</v>
      </c>
    </row>
    <row r="21" spans="1:17" x14ac:dyDescent="0.25">
      <c r="A21" s="241">
        <v>350.2</v>
      </c>
      <c r="B21" t="s">
        <v>547</v>
      </c>
      <c r="D21" s="472">
        <v>220868629.71708301</v>
      </c>
      <c r="E21" s="347">
        <f t="shared" ref="E21:E51" si="0">D21/SUMIF($A$20:$A$51,A21,$D$20:$D$51)</f>
        <v>0.85393986901530983</v>
      </c>
      <c r="F21" s="282">
        <f t="shared" ref="F21:F51" si="1">SUMIF($A$5:$A$14,A21,$G$5:$G$15)</f>
        <v>224770024.49000001</v>
      </c>
      <c r="G21" s="282">
        <f t="shared" ref="G21:G51" si="2">F21*E21</f>
        <v>191940085.27155858</v>
      </c>
      <c r="H21" s="476">
        <f t="shared" ref="H21:H51" si="3">SUMIF($A$5:$A$14,A21,$H$5:$H$15)/100</f>
        <v>1.2699999999999999E-2</v>
      </c>
      <c r="I21" s="476">
        <f t="shared" ref="I21:I51" si="4">SUMIF($A$5:$A$14,A21,$I$5:$I$15)/100</f>
        <v>1.2199999999999999E-2</v>
      </c>
      <c r="J21" s="449">
        <f t="shared" ref="J21:J51" si="5">G21*H21</f>
        <v>2437639.0829487941</v>
      </c>
      <c r="K21" s="449">
        <f t="shared" ref="K21:K51" si="6">G21*I21</f>
        <v>2341669.0403130143</v>
      </c>
      <c r="N21" s="482" t="s">
        <v>547</v>
      </c>
      <c r="O21" s="483">
        <f t="shared" ref="O21:O23" si="7">SUMIF($B$20:$B$51,N21,$G$20:$G$51)</f>
        <v>5612829632.7104521</v>
      </c>
      <c r="P21" s="483">
        <f>SUMIF($B$20:$B$51,N21,$J$20:$J$51)</f>
        <v>98530478.88870056</v>
      </c>
      <c r="Q21" s="324">
        <f t="shared" ref="Q21:Q23" si="8">SUMIF($B$20:$B$51,N21,$K$20:$K$51)</f>
        <v>105232476.64653341</v>
      </c>
    </row>
    <row r="22" spans="1:17" x14ac:dyDescent="0.25">
      <c r="A22" s="241">
        <v>350.2</v>
      </c>
      <c r="B22" t="s">
        <v>550</v>
      </c>
      <c r="D22" s="472">
        <v>2309450.67</v>
      </c>
      <c r="E22" s="347">
        <f t="shared" si="0"/>
        <v>8.9289819254245381E-3</v>
      </c>
      <c r="F22" s="282">
        <f t="shared" si="1"/>
        <v>224770024.49000001</v>
      </c>
      <c r="G22" s="282">
        <f t="shared" si="2"/>
        <v>2006967.4860484409</v>
      </c>
      <c r="H22" s="476">
        <f t="shared" si="3"/>
        <v>1.2699999999999999E-2</v>
      </c>
      <c r="I22" s="476">
        <f t="shared" si="4"/>
        <v>1.2199999999999999E-2</v>
      </c>
      <c r="J22" s="449">
        <f t="shared" si="5"/>
        <v>25488.487072815198</v>
      </c>
      <c r="K22" s="449">
        <f t="shared" si="6"/>
        <v>24485.003329790976</v>
      </c>
      <c r="N22" s="482" t="s">
        <v>550</v>
      </c>
      <c r="O22" s="483">
        <f t="shared" si="7"/>
        <v>98348512.610352308</v>
      </c>
      <c r="P22" s="483">
        <f>SUMIF($B$20:$B$51,N22,$J$20:$J$51)</f>
        <v>1666329.1564179508</v>
      </c>
      <c r="Q22" s="324">
        <f t="shared" si="8"/>
        <v>1760463.3941963282</v>
      </c>
    </row>
    <row r="23" spans="1:17" x14ac:dyDescent="0.25">
      <c r="A23" s="241">
        <v>350.2</v>
      </c>
      <c r="B23" t="s">
        <v>18</v>
      </c>
      <c r="D23" s="472">
        <v>100387.77</v>
      </c>
      <c r="E23" s="347">
        <f t="shared" si="0"/>
        <v>3.8812718344993958E-4</v>
      </c>
      <c r="F23" s="282">
        <f t="shared" si="1"/>
        <v>224770024.49000001</v>
      </c>
      <c r="G23" s="282">
        <f t="shared" si="2"/>
        <v>87239.356529277647</v>
      </c>
      <c r="H23" s="476">
        <f t="shared" si="3"/>
        <v>1.2699999999999999E-2</v>
      </c>
      <c r="I23" s="476">
        <f t="shared" si="4"/>
        <v>1.2199999999999999E-2</v>
      </c>
      <c r="J23" s="449">
        <f t="shared" si="5"/>
        <v>1107.939827921826</v>
      </c>
      <c r="K23" s="449">
        <f t="shared" si="6"/>
        <v>1064.3201496571871</v>
      </c>
      <c r="N23" s="482" t="s">
        <v>18</v>
      </c>
      <c r="O23" s="483">
        <f t="shared" si="7"/>
        <v>4282589.1056716377</v>
      </c>
      <c r="P23" s="483">
        <f>SUMIF($B$20:$B$51,N23,$J$20:$J$51)</f>
        <v>80471.553229142228</v>
      </c>
      <c r="Q23" s="324">
        <f t="shared" si="8"/>
        <v>87246.334602414427</v>
      </c>
    </row>
    <row r="24" spans="1:17" x14ac:dyDescent="0.25">
      <c r="A24" s="241">
        <v>352</v>
      </c>
      <c r="B24" s="471" t="s">
        <v>548</v>
      </c>
      <c r="C24" s="473"/>
      <c r="D24" s="472">
        <v>52470632.6175</v>
      </c>
      <c r="E24" s="347">
        <f t="shared" si="0"/>
        <v>0.21605668404393785</v>
      </c>
      <c r="F24" s="282">
        <f t="shared" si="1"/>
        <v>287558037.92000002</v>
      </c>
      <c r="G24" s="282">
        <f t="shared" si="2"/>
        <v>62128836.143176146</v>
      </c>
      <c r="H24" s="476">
        <f t="shared" si="3"/>
        <v>1.4199999999999999E-2</v>
      </c>
      <c r="I24" s="476">
        <f t="shared" si="4"/>
        <v>1.5600000000000001E-2</v>
      </c>
      <c r="J24" s="449">
        <f t="shared" si="5"/>
        <v>882229.47323310119</v>
      </c>
      <c r="K24" s="449">
        <f t="shared" si="6"/>
        <v>969209.8438335479</v>
      </c>
      <c r="N24" s="298"/>
      <c r="O24" s="445">
        <f t="shared" ref="O24" si="9">SUM(O20:O23)</f>
        <v>7375554754.5499992</v>
      </c>
      <c r="P24" s="445">
        <f>SUM(P20:P23)</f>
        <v>130435714.24370098</v>
      </c>
      <c r="Q24" s="484">
        <f t="shared" ref="Q24" si="10">SUM(Q20:Q23)</f>
        <v>139651737.161641</v>
      </c>
    </row>
    <row r="25" spans="1:17" x14ac:dyDescent="0.25">
      <c r="A25" s="241">
        <v>352</v>
      </c>
      <c r="B25" s="471" t="s">
        <v>547</v>
      </c>
      <c r="C25" s="473"/>
      <c r="D25" s="472">
        <v>188713773.225833</v>
      </c>
      <c r="E25" s="347">
        <f t="shared" si="0"/>
        <v>0.77706080606686978</v>
      </c>
      <c r="F25" s="282">
        <f t="shared" si="1"/>
        <v>287558037.92000002</v>
      </c>
      <c r="G25" s="282">
        <f t="shared" si="2"/>
        <v>223450080.73712271</v>
      </c>
      <c r="H25" s="476">
        <f t="shared" si="3"/>
        <v>1.4199999999999999E-2</v>
      </c>
      <c r="I25" s="476">
        <f t="shared" si="4"/>
        <v>1.5600000000000001E-2</v>
      </c>
      <c r="J25" s="449">
        <f t="shared" si="5"/>
        <v>3172991.1464671423</v>
      </c>
      <c r="K25" s="449">
        <f t="shared" si="6"/>
        <v>3485821.2594991145</v>
      </c>
      <c r="O25" s="449">
        <f>O24-G15</f>
        <v>0</v>
      </c>
    </row>
    <row r="26" spans="1:17" x14ac:dyDescent="0.25">
      <c r="A26" s="241">
        <v>352</v>
      </c>
      <c r="B26" s="471" t="s">
        <v>550</v>
      </c>
      <c r="C26" s="473"/>
      <c r="D26" s="472">
        <v>1668290.4037500001</v>
      </c>
      <c r="E26" s="347">
        <f t="shared" si="0"/>
        <v>6.869467255790844E-3</v>
      </c>
      <c r="F26" s="282">
        <f t="shared" si="1"/>
        <v>287558037.92000002</v>
      </c>
      <c r="G26" s="282">
        <f t="shared" si="2"/>
        <v>1975370.525630902</v>
      </c>
      <c r="H26" s="476">
        <f t="shared" si="3"/>
        <v>1.4199999999999999E-2</v>
      </c>
      <c r="I26" s="476">
        <f t="shared" si="4"/>
        <v>1.5600000000000001E-2</v>
      </c>
      <c r="J26" s="449">
        <f t="shared" si="5"/>
        <v>28050.261463958806</v>
      </c>
      <c r="K26" s="449">
        <f t="shared" si="6"/>
        <v>30815.780199842073</v>
      </c>
    </row>
    <row r="27" spans="1:17" x14ac:dyDescent="0.25">
      <c r="A27" s="241">
        <v>352</v>
      </c>
      <c r="B27" s="471" t="s">
        <v>18</v>
      </c>
      <c r="C27" s="473"/>
      <c r="D27" s="472">
        <v>3167.48</v>
      </c>
      <c r="E27" s="347">
        <f t="shared" si="0"/>
        <v>1.3042633401512414E-5</v>
      </c>
      <c r="F27" s="282">
        <f t="shared" si="1"/>
        <v>287558037.92000002</v>
      </c>
      <c r="G27" s="282">
        <f t="shared" si="2"/>
        <v>3750.5140702487656</v>
      </c>
      <c r="H27" s="476">
        <f t="shared" si="3"/>
        <v>1.4199999999999999E-2</v>
      </c>
      <c r="I27" s="476">
        <f t="shared" si="4"/>
        <v>1.5600000000000001E-2</v>
      </c>
      <c r="J27" s="449">
        <f t="shared" si="5"/>
        <v>53.257299797532468</v>
      </c>
      <c r="K27" s="449">
        <f t="shared" si="6"/>
        <v>58.508019495880745</v>
      </c>
    </row>
    <row r="28" spans="1:17" x14ac:dyDescent="0.25">
      <c r="A28" s="241">
        <v>353</v>
      </c>
      <c r="B28" t="s">
        <v>548</v>
      </c>
      <c r="D28" s="472">
        <v>506557235.13041699</v>
      </c>
      <c r="E28" s="347">
        <f t="shared" si="0"/>
        <v>0.25076663109837216</v>
      </c>
      <c r="F28" s="282">
        <f t="shared" si="1"/>
        <v>2412751982.1999998</v>
      </c>
      <c r="G28" s="282">
        <f t="shared" si="2"/>
        <v>605037686.2522136</v>
      </c>
      <c r="H28" s="476">
        <f t="shared" si="3"/>
        <v>1.7399999999999999E-2</v>
      </c>
      <c r="I28" s="476">
        <f t="shared" si="4"/>
        <v>1.8700000000000001E-2</v>
      </c>
      <c r="J28" s="449">
        <f t="shared" si="5"/>
        <v>10527655.740788516</v>
      </c>
      <c r="K28" s="449">
        <f t="shared" si="6"/>
        <v>11314204.732916394</v>
      </c>
    </row>
    <row r="29" spans="1:17" x14ac:dyDescent="0.25">
      <c r="A29" s="241">
        <v>353</v>
      </c>
      <c r="B29" t="s">
        <v>547</v>
      </c>
      <c r="D29" s="472">
        <v>1472854342.6479199</v>
      </c>
      <c r="E29" s="347">
        <f t="shared" si="0"/>
        <v>0.72912337637293101</v>
      </c>
      <c r="F29" s="282">
        <f t="shared" si="1"/>
        <v>2412751982.1999998</v>
      </c>
      <c r="G29" s="282">
        <f t="shared" si="2"/>
        <v>1759193871.6121459</v>
      </c>
      <c r="H29" s="476">
        <f t="shared" si="3"/>
        <v>1.7399999999999999E-2</v>
      </c>
      <c r="I29" s="476">
        <f t="shared" si="4"/>
        <v>1.8700000000000001E-2</v>
      </c>
      <c r="J29" s="449">
        <f t="shared" si="5"/>
        <v>30609973.366051335</v>
      </c>
      <c r="K29" s="449">
        <f t="shared" si="6"/>
        <v>32896925.399147131</v>
      </c>
    </row>
    <row r="30" spans="1:17" x14ac:dyDescent="0.25">
      <c r="A30" s="241">
        <v>353</v>
      </c>
      <c r="B30" t="s">
        <v>550</v>
      </c>
      <c r="D30" s="472">
        <v>39670731.299583301</v>
      </c>
      <c r="E30" s="347">
        <f t="shared" si="0"/>
        <v>1.9638640910230092E-2</v>
      </c>
      <c r="F30" s="282">
        <f t="shared" si="1"/>
        <v>2412751982.1999998</v>
      </c>
      <c r="G30" s="282">
        <f t="shared" si="2"/>
        <v>47383169.783871666</v>
      </c>
      <c r="H30" s="476">
        <f t="shared" si="3"/>
        <v>1.7399999999999999E-2</v>
      </c>
      <c r="I30" s="476">
        <f t="shared" si="4"/>
        <v>1.8700000000000001E-2</v>
      </c>
      <c r="J30" s="449">
        <f t="shared" si="5"/>
        <v>824467.15423936688</v>
      </c>
      <c r="K30" s="449">
        <f t="shared" si="6"/>
        <v>886065.27495840017</v>
      </c>
    </row>
    <row r="31" spans="1:17" x14ac:dyDescent="0.25">
      <c r="A31" s="241">
        <v>353</v>
      </c>
      <c r="B31" t="s">
        <v>18</v>
      </c>
      <c r="D31" s="472">
        <v>952146.51</v>
      </c>
      <c r="E31" s="347">
        <f t="shared" si="0"/>
        <v>4.7135161846676663E-4</v>
      </c>
      <c r="F31" s="282">
        <f t="shared" si="1"/>
        <v>2412751982.1999998</v>
      </c>
      <c r="G31" s="282">
        <f t="shared" si="2"/>
        <v>1137254.5517688692</v>
      </c>
      <c r="H31" s="476">
        <f t="shared" si="3"/>
        <v>1.7399999999999999E-2</v>
      </c>
      <c r="I31" s="476">
        <f t="shared" si="4"/>
        <v>1.8700000000000001E-2</v>
      </c>
      <c r="J31" s="449">
        <f t="shared" si="5"/>
        <v>19788.229200778322</v>
      </c>
      <c r="K31" s="449">
        <f t="shared" si="6"/>
        <v>21266.660118077856</v>
      </c>
    </row>
    <row r="32" spans="1:17" x14ac:dyDescent="0.25">
      <c r="A32" s="241">
        <v>354</v>
      </c>
      <c r="B32" t="s">
        <v>548</v>
      </c>
      <c r="D32" s="472">
        <v>166122796.681667</v>
      </c>
      <c r="E32" s="347">
        <f t="shared" si="0"/>
        <v>0.13026495525430168</v>
      </c>
      <c r="F32" s="282">
        <f t="shared" si="1"/>
        <v>1636405961.74</v>
      </c>
      <c r="G32" s="282">
        <f t="shared" si="2"/>
        <v>213166349.3839336</v>
      </c>
      <c r="H32" s="476">
        <f t="shared" si="3"/>
        <v>1.5300000000000001E-2</v>
      </c>
      <c r="I32" s="476">
        <f t="shared" si="4"/>
        <v>1.54E-2</v>
      </c>
      <c r="J32" s="449">
        <f t="shared" si="5"/>
        <v>3261445.1455741846</v>
      </c>
      <c r="K32" s="449">
        <f t="shared" si="6"/>
        <v>3282761.7805125774</v>
      </c>
    </row>
    <row r="33" spans="1:11" x14ac:dyDescent="0.25">
      <c r="A33" s="241">
        <v>354</v>
      </c>
      <c r="B33" t="s">
        <v>547</v>
      </c>
      <c r="D33" s="472">
        <v>1087271557.3958299</v>
      </c>
      <c r="E33" s="347">
        <f t="shared" si="0"/>
        <v>0.85258244866204491</v>
      </c>
      <c r="F33" s="282">
        <f t="shared" si="1"/>
        <v>1636405961.74</v>
      </c>
      <c r="G33" s="282">
        <f t="shared" si="2"/>
        <v>1395171001.8654578</v>
      </c>
      <c r="H33" s="476">
        <f t="shared" si="3"/>
        <v>1.5300000000000001E-2</v>
      </c>
      <c r="I33" s="476">
        <f t="shared" si="4"/>
        <v>1.54E-2</v>
      </c>
      <c r="J33" s="449">
        <f t="shared" si="5"/>
        <v>21346116.328541506</v>
      </c>
      <c r="K33" s="449">
        <f t="shared" si="6"/>
        <v>21485633.428728051</v>
      </c>
    </row>
    <row r="34" spans="1:11" x14ac:dyDescent="0.25">
      <c r="A34" s="241">
        <v>354</v>
      </c>
      <c r="B34" t="s">
        <v>550</v>
      </c>
      <c r="D34" s="472">
        <v>21750535.91</v>
      </c>
      <c r="E34" s="347">
        <f t="shared" si="0"/>
        <v>1.7055651865183853E-2</v>
      </c>
      <c r="F34" s="282">
        <f t="shared" si="1"/>
        <v>1636405961.74</v>
      </c>
      <c r="G34" s="282">
        <f t="shared" si="2"/>
        <v>27909970.393548809</v>
      </c>
      <c r="H34" s="476">
        <f t="shared" si="3"/>
        <v>1.5300000000000001E-2</v>
      </c>
      <c r="I34" s="476">
        <f t="shared" si="4"/>
        <v>1.54E-2</v>
      </c>
      <c r="J34" s="449">
        <f t="shared" si="5"/>
        <v>427022.54702129681</v>
      </c>
      <c r="K34" s="449">
        <f t="shared" si="6"/>
        <v>429813.54406065168</v>
      </c>
    </row>
    <row r="35" spans="1:11" x14ac:dyDescent="0.25">
      <c r="A35" s="241">
        <v>354</v>
      </c>
      <c r="B35" t="s">
        <v>18</v>
      </c>
      <c r="D35" s="472">
        <v>123629.91</v>
      </c>
      <c r="E35" s="347">
        <f t="shared" si="0"/>
        <v>9.6944218469328374E-5</v>
      </c>
      <c r="F35" s="282">
        <f t="shared" si="1"/>
        <v>1636405961.74</v>
      </c>
      <c r="G35" s="282">
        <f t="shared" si="2"/>
        <v>158640.09705943396</v>
      </c>
      <c r="H35" s="476">
        <f t="shared" si="3"/>
        <v>1.5300000000000001E-2</v>
      </c>
      <c r="I35" s="476">
        <f t="shared" si="4"/>
        <v>1.54E-2</v>
      </c>
      <c r="J35" s="449">
        <f t="shared" si="5"/>
        <v>2427.1934850093398</v>
      </c>
      <c r="K35" s="449">
        <f t="shared" si="6"/>
        <v>2443.0574947152832</v>
      </c>
    </row>
    <row r="36" spans="1:11" x14ac:dyDescent="0.25">
      <c r="A36" s="241">
        <v>355</v>
      </c>
      <c r="B36" s="471" t="s">
        <v>548</v>
      </c>
      <c r="C36" s="473"/>
      <c r="D36" s="472">
        <v>264928245.33750001</v>
      </c>
      <c r="E36" s="347">
        <f t="shared" si="0"/>
        <v>0.28776665607171792</v>
      </c>
      <c r="F36" s="282">
        <f t="shared" si="1"/>
        <v>1222775699.3900001</v>
      </c>
      <c r="G36" s="282">
        <f t="shared" si="2"/>
        <v>351874074.13921648</v>
      </c>
      <c r="H36" s="476">
        <f t="shared" si="3"/>
        <v>2.18E-2</v>
      </c>
      <c r="I36" s="476">
        <f t="shared" si="4"/>
        <v>2.46E-2</v>
      </c>
      <c r="J36" s="449">
        <f t="shared" si="5"/>
        <v>7670854.8162349192</v>
      </c>
      <c r="K36" s="449">
        <f t="shared" si="6"/>
        <v>8656102.2238247264</v>
      </c>
    </row>
    <row r="37" spans="1:11" x14ac:dyDescent="0.25">
      <c r="A37" s="241">
        <v>355</v>
      </c>
      <c r="B37" s="471" t="s">
        <v>547</v>
      </c>
      <c r="C37" s="473"/>
      <c r="D37" s="472">
        <v>654327199.401667</v>
      </c>
      <c r="E37" s="347">
        <f t="shared" si="0"/>
        <v>0.71073414580131733</v>
      </c>
      <c r="F37" s="282">
        <f t="shared" si="1"/>
        <v>1222775699.3900001</v>
      </c>
      <c r="G37" s="282">
        <f t="shared" si="2"/>
        <v>869068442.21256006</v>
      </c>
      <c r="H37" s="476">
        <f t="shared" si="3"/>
        <v>2.18E-2</v>
      </c>
      <c r="I37" s="476">
        <f t="shared" si="4"/>
        <v>2.46E-2</v>
      </c>
      <c r="J37" s="449">
        <f t="shared" si="5"/>
        <v>18945692.04023381</v>
      </c>
      <c r="K37" s="449">
        <f t="shared" si="6"/>
        <v>21379083.678428978</v>
      </c>
    </row>
    <row r="38" spans="1:11" x14ac:dyDescent="0.25">
      <c r="A38" s="241">
        <v>355</v>
      </c>
      <c r="B38" s="471" t="s">
        <v>550</v>
      </c>
      <c r="C38" s="473"/>
      <c r="D38" s="472">
        <v>691464.70125000004</v>
      </c>
      <c r="E38" s="347">
        <f t="shared" si="0"/>
        <v>7.5107312403347088E-4</v>
      </c>
      <c r="F38" s="282">
        <f t="shared" si="1"/>
        <v>1222775699.3900001</v>
      </c>
      <c r="G38" s="282">
        <f t="shared" si="2"/>
        <v>918393.96453305962</v>
      </c>
      <c r="H38" s="476">
        <f t="shared" si="3"/>
        <v>2.18E-2</v>
      </c>
      <c r="I38" s="476">
        <f t="shared" si="4"/>
        <v>2.46E-2</v>
      </c>
      <c r="J38" s="449">
        <f t="shared" si="5"/>
        <v>20020.988426820699</v>
      </c>
      <c r="K38" s="449">
        <f t="shared" si="6"/>
        <v>22592.491527513266</v>
      </c>
    </row>
    <row r="39" spans="1:11" x14ac:dyDescent="0.25">
      <c r="A39" s="241">
        <v>355</v>
      </c>
      <c r="B39" s="471" t="s">
        <v>18</v>
      </c>
      <c r="C39" s="473"/>
      <c r="D39" s="472">
        <v>688750.55583333306</v>
      </c>
      <c r="E39" s="347">
        <f t="shared" si="0"/>
        <v>7.4812500293127717E-4</v>
      </c>
      <c r="F39" s="282">
        <f t="shared" si="1"/>
        <v>1222775699.3900001</v>
      </c>
      <c r="G39" s="282">
        <f t="shared" si="2"/>
        <v>914789.07369043829</v>
      </c>
      <c r="H39" s="476">
        <f t="shared" si="3"/>
        <v>2.18E-2</v>
      </c>
      <c r="I39" s="476">
        <f t="shared" si="4"/>
        <v>2.46E-2</v>
      </c>
      <c r="J39" s="449">
        <f t="shared" si="5"/>
        <v>19942.401806451555</v>
      </c>
      <c r="K39" s="449">
        <f t="shared" si="6"/>
        <v>22503.811212784782</v>
      </c>
    </row>
    <row r="40" spans="1:11" x14ac:dyDescent="0.25">
      <c r="A40" s="241">
        <v>356</v>
      </c>
      <c r="B40" s="471" t="s">
        <v>548</v>
      </c>
      <c r="C40" s="473"/>
      <c r="D40" s="472">
        <v>299401554.47666699</v>
      </c>
      <c r="E40" s="347">
        <f t="shared" si="0"/>
        <v>0.24850330578579341</v>
      </c>
      <c r="F40" s="282">
        <f t="shared" si="1"/>
        <v>1567955951.47</v>
      </c>
      <c r="G40" s="282">
        <f t="shared" si="2"/>
        <v>389642237.2668041</v>
      </c>
      <c r="H40" s="476">
        <f t="shared" si="3"/>
        <v>1.8799999999999997E-2</v>
      </c>
      <c r="I40" s="476">
        <f t="shared" si="4"/>
        <v>2.0199999999999999E-2</v>
      </c>
      <c r="J40" s="449">
        <f t="shared" si="5"/>
        <v>7325274.0606159158</v>
      </c>
      <c r="K40" s="449">
        <f t="shared" si="6"/>
        <v>7870773.1927894428</v>
      </c>
    </row>
    <row r="41" spans="1:11" x14ac:dyDescent="0.25">
      <c r="A41" s="241">
        <v>356</v>
      </c>
      <c r="B41" s="471" t="s">
        <v>547</v>
      </c>
      <c r="C41" s="473"/>
      <c r="D41" s="472">
        <v>889961406.85416698</v>
      </c>
      <c r="E41" s="347">
        <f t="shared" si="0"/>
        <v>0.73866801397075343</v>
      </c>
      <c r="F41" s="282">
        <f t="shared" si="1"/>
        <v>1567955951.47</v>
      </c>
      <c r="G41" s="282">
        <f t="shared" si="2"/>
        <v>1158198908.6659679</v>
      </c>
      <c r="H41" s="476">
        <f t="shared" si="3"/>
        <v>1.8799999999999997E-2</v>
      </c>
      <c r="I41" s="476">
        <f t="shared" si="4"/>
        <v>2.0199999999999999E-2</v>
      </c>
      <c r="J41" s="449">
        <f t="shared" si="5"/>
        <v>21774139.482920196</v>
      </c>
      <c r="K41" s="449">
        <f t="shared" si="6"/>
        <v>23395617.955052551</v>
      </c>
    </row>
    <row r="42" spans="1:11" x14ac:dyDescent="0.25">
      <c r="A42" s="241">
        <v>356</v>
      </c>
      <c r="B42" s="471" t="s">
        <v>550</v>
      </c>
      <c r="C42" s="473"/>
      <c r="D42" s="472">
        <v>13946270.658749999</v>
      </c>
      <c r="E42" s="347">
        <f t="shared" si="0"/>
        <v>1.157540537202815E-2</v>
      </c>
      <c r="F42" s="282">
        <f t="shared" si="1"/>
        <v>1567955951.47</v>
      </c>
      <c r="G42" s="282">
        <f t="shared" si="2"/>
        <v>18149725.743749347</v>
      </c>
      <c r="H42" s="476">
        <f t="shared" si="3"/>
        <v>1.8799999999999997E-2</v>
      </c>
      <c r="I42" s="476">
        <f t="shared" si="4"/>
        <v>2.0199999999999999E-2</v>
      </c>
      <c r="J42" s="449">
        <f t="shared" si="5"/>
        <v>341214.84398248768</v>
      </c>
      <c r="K42" s="449">
        <f t="shared" si="6"/>
        <v>366624.46002373681</v>
      </c>
    </row>
    <row r="43" spans="1:11" x14ac:dyDescent="0.25">
      <c r="A43" s="241">
        <v>356</v>
      </c>
      <c r="B43" s="471" t="s">
        <v>18</v>
      </c>
      <c r="C43" s="473"/>
      <c r="D43" s="472">
        <v>1509969.63</v>
      </c>
      <c r="E43" s="347">
        <f t="shared" si="0"/>
        <v>1.253274871424871E-3</v>
      </c>
      <c r="F43" s="282">
        <f t="shared" si="1"/>
        <v>1567955951.47</v>
      </c>
      <c r="G43" s="282">
        <f t="shared" si="2"/>
        <v>1965079.7934784256</v>
      </c>
      <c r="H43" s="476">
        <f t="shared" si="3"/>
        <v>1.8799999999999997E-2</v>
      </c>
      <c r="I43" s="476">
        <f t="shared" si="4"/>
        <v>2.0199999999999999E-2</v>
      </c>
      <c r="J43" s="449">
        <f t="shared" si="5"/>
        <v>36943.500117394397</v>
      </c>
      <c r="K43" s="449">
        <f t="shared" si="6"/>
        <v>39694.611828264198</v>
      </c>
    </row>
    <row r="44" spans="1:11" x14ac:dyDescent="0.25">
      <c r="A44" s="241">
        <v>357</v>
      </c>
      <c r="B44" s="471" t="s">
        <v>548</v>
      </c>
      <c r="C44" s="473"/>
      <c r="D44" s="472">
        <v>173137.49</v>
      </c>
      <c r="E44" s="347">
        <f t="shared" si="0"/>
        <v>4.9195265428344348E-2</v>
      </c>
      <c r="F44" s="282">
        <f t="shared" si="1"/>
        <v>3495373.35</v>
      </c>
      <c r="G44" s="282">
        <f t="shared" si="2"/>
        <v>171955.81972441118</v>
      </c>
      <c r="H44" s="476">
        <f t="shared" si="3"/>
        <v>1.6E-2</v>
      </c>
      <c r="I44" s="476">
        <f t="shared" si="4"/>
        <v>1.61E-2</v>
      </c>
      <c r="J44" s="449">
        <f t="shared" si="5"/>
        <v>2751.293115590579</v>
      </c>
      <c r="K44" s="449">
        <f t="shared" si="6"/>
        <v>2768.4886975630197</v>
      </c>
    </row>
    <row r="45" spans="1:11" x14ac:dyDescent="0.25">
      <c r="A45" s="241">
        <v>357</v>
      </c>
      <c r="B45" s="471" t="s">
        <v>547</v>
      </c>
      <c r="C45" s="473"/>
      <c r="D45" s="472">
        <v>3346255.86</v>
      </c>
      <c r="E45" s="347">
        <f t="shared" si="0"/>
        <v>0.95080473457165571</v>
      </c>
      <c r="F45" s="282">
        <f t="shared" si="1"/>
        <v>3495373.35</v>
      </c>
      <c r="G45" s="282">
        <f t="shared" si="2"/>
        <v>3323417.5302755893</v>
      </c>
      <c r="H45" s="476">
        <f t="shared" si="3"/>
        <v>1.6E-2</v>
      </c>
      <c r="I45" s="476">
        <f t="shared" si="4"/>
        <v>1.61E-2</v>
      </c>
      <c r="J45" s="449">
        <f t="shared" si="5"/>
        <v>53174.680484409429</v>
      </c>
      <c r="K45" s="449">
        <f t="shared" si="6"/>
        <v>53507.022237436984</v>
      </c>
    </row>
    <row r="46" spans="1:11" x14ac:dyDescent="0.25">
      <c r="A46" s="241">
        <v>358</v>
      </c>
      <c r="B46" s="471" t="s">
        <v>548</v>
      </c>
      <c r="C46" s="473"/>
      <c r="D46" s="472">
        <v>306562.21999999997</v>
      </c>
      <c r="E46" s="347">
        <f t="shared" si="0"/>
        <v>3.815167589705034E-2</v>
      </c>
      <c r="F46" s="282">
        <f t="shared" si="1"/>
        <v>7940066.0899999999</v>
      </c>
      <c r="G46" s="282">
        <f t="shared" si="2"/>
        <v>302926.82806683972</v>
      </c>
      <c r="H46" s="476">
        <f t="shared" si="3"/>
        <v>1.66E-2</v>
      </c>
      <c r="I46" s="476">
        <f t="shared" si="4"/>
        <v>1.6799999999999999E-2</v>
      </c>
      <c r="J46" s="449">
        <f t="shared" si="5"/>
        <v>5028.5853459095397</v>
      </c>
      <c r="K46" s="449">
        <f t="shared" si="6"/>
        <v>5089.1707115229074</v>
      </c>
    </row>
    <row r="47" spans="1:11" x14ac:dyDescent="0.25">
      <c r="A47" s="241">
        <v>358</v>
      </c>
      <c r="B47" s="471" t="s">
        <v>547</v>
      </c>
      <c r="C47" s="473"/>
      <c r="D47" s="472">
        <v>7728791.7400000002</v>
      </c>
      <c r="E47" s="347">
        <f t="shared" si="0"/>
        <v>0.96184832410294974</v>
      </c>
      <c r="F47" s="282">
        <f t="shared" si="1"/>
        <v>7940066.0899999999</v>
      </c>
      <c r="G47" s="282">
        <f t="shared" si="2"/>
        <v>7637139.2619331609</v>
      </c>
      <c r="H47" s="476">
        <f t="shared" si="3"/>
        <v>1.66E-2</v>
      </c>
      <c r="I47" s="476">
        <f t="shared" si="4"/>
        <v>1.6799999999999999E-2</v>
      </c>
      <c r="J47" s="449">
        <f t="shared" si="5"/>
        <v>126776.51174809047</v>
      </c>
      <c r="K47" s="449">
        <f t="shared" si="6"/>
        <v>128303.9396004771</v>
      </c>
    </row>
    <row r="48" spans="1:11" x14ac:dyDescent="0.25">
      <c r="A48" s="241">
        <v>359</v>
      </c>
      <c r="B48" s="471" t="s">
        <v>550</v>
      </c>
      <c r="C48" s="473"/>
      <c r="D48" s="472">
        <v>4929.3900000000003</v>
      </c>
      <c r="E48" s="347">
        <f t="shared" si="0"/>
        <v>4.1294355890328713E-4</v>
      </c>
      <c r="F48" s="282">
        <f t="shared" si="1"/>
        <v>11901657.9</v>
      </c>
      <c r="G48" s="282">
        <f t="shared" si="2"/>
        <v>4914.7129700754231</v>
      </c>
      <c r="H48" s="476">
        <f t="shared" si="3"/>
        <v>1.32E-2</v>
      </c>
      <c r="I48" s="476">
        <f t="shared" si="4"/>
        <v>1.3600000000000001E-2</v>
      </c>
      <c r="J48" s="449">
        <f t="shared" si="5"/>
        <v>64.874211204995589</v>
      </c>
      <c r="K48" s="449">
        <f t="shared" si="6"/>
        <v>66.84009639302576</v>
      </c>
    </row>
    <row r="49" spans="1:11" x14ac:dyDescent="0.25">
      <c r="A49" s="241">
        <v>359</v>
      </c>
      <c r="B49" s="471" t="s">
        <v>548</v>
      </c>
      <c r="C49" s="473"/>
      <c r="D49" s="472">
        <v>7055228.5300000003</v>
      </c>
      <c r="E49" s="347">
        <f t="shared" si="0"/>
        <v>0.59102874352692869</v>
      </c>
      <c r="F49" s="282">
        <f t="shared" si="1"/>
        <v>11901657.9</v>
      </c>
      <c r="G49" s="282">
        <f t="shared" si="2"/>
        <v>7034221.9145243447</v>
      </c>
      <c r="H49" s="476">
        <f t="shared" si="3"/>
        <v>1.32E-2</v>
      </c>
      <c r="I49" s="476">
        <f t="shared" si="4"/>
        <v>1.3600000000000001E-2</v>
      </c>
      <c r="J49" s="449">
        <f t="shared" si="5"/>
        <v>92851.729271721357</v>
      </c>
      <c r="K49" s="449">
        <f t="shared" si="6"/>
        <v>95665.418037531097</v>
      </c>
    </row>
    <row r="50" spans="1:11" x14ac:dyDescent="0.25">
      <c r="A50" s="241">
        <v>359</v>
      </c>
      <c r="B50" s="471" t="s">
        <v>547</v>
      </c>
      <c r="C50" s="473"/>
      <c r="D50" s="472">
        <v>4861159.43</v>
      </c>
      <c r="E50" s="347">
        <f t="shared" si="0"/>
        <v>0.40722776558975338</v>
      </c>
      <c r="F50" s="282">
        <f t="shared" si="1"/>
        <v>11901657.9</v>
      </c>
      <c r="G50" s="282">
        <f t="shared" si="2"/>
        <v>4846685.5534306364</v>
      </c>
      <c r="H50" s="476">
        <f t="shared" si="3"/>
        <v>1.32E-2</v>
      </c>
      <c r="I50" s="476">
        <f t="shared" si="4"/>
        <v>1.3600000000000001E-2</v>
      </c>
      <c r="J50" s="449">
        <f t="shared" si="5"/>
        <v>63976.2493052844</v>
      </c>
      <c r="K50" s="449">
        <f t="shared" si="6"/>
        <v>65914.923526656654</v>
      </c>
    </row>
    <row r="51" spans="1:11" x14ac:dyDescent="0.25">
      <c r="A51" s="241">
        <v>359</v>
      </c>
      <c r="B51" s="471" t="s">
        <v>18</v>
      </c>
      <c r="C51" s="473"/>
      <c r="D51" s="472">
        <v>15883.01</v>
      </c>
      <c r="E51" s="347">
        <f t="shared" si="0"/>
        <v>1.3305473244146838E-3</v>
      </c>
      <c r="F51" s="282">
        <f t="shared" si="1"/>
        <v>11901657.9</v>
      </c>
      <c r="G51" s="282">
        <f t="shared" si="2"/>
        <v>15835.719074943885</v>
      </c>
      <c r="H51" s="476">
        <f t="shared" si="3"/>
        <v>1.32E-2</v>
      </c>
      <c r="I51" s="476">
        <f t="shared" si="4"/>
        <v>1.3600000000000001E-2</v>
      </c>
      <c r="J51" s="449">
        <f t="shared" si="5"/>
        <v>209.03149178925929</v>
      </c>
      <c r="K51" s="449">
        <f t="shared" si="6"/>
        <v>215.36577941923684</v>
      </c>
    </row>
    <row r="52" spans="1:11" x14ac:dyDescent="0.25">
      <c r="D52" s="282">
        <f>SUM(D20:D51)</f>
        <v>5945752232.0941677</v>
      </c>
      <c r="E52" s="282">
        <f>SUM(E20:E51)</f>
        <v>9</v>
      </c>
      <c r="G52" s="282">
        <f>SUM(G20:G51)</f>
        <v>7375554754.5499973</v>
      </c>
      <c r="J52" s="449">
        <f>SUM(J20:J51)</f>
        <v>130435714.24370098</v>
      </c>
      <c r="K52" s="449">
        <f>SUM(K20:K51)</f>
        <v>139651737.16164097</v>
      </c>
    </row>
    <row r="53" spans="1:11" x14ac:dyDescent="0.25">
      <c r="G53" s="282">
        <f>G52-G15</f>
        <v>0</v>
      </c>
      <c r="J53" s="449">
        <f>J52-'CA, WA'!L788</f>
        <v>1.2437009811401367</v>
      </c>
      <c r="K53" s="449">
        <f>K52-'CA, WA'!V788</f>
        <v>-144539.8383590281</v>
      </c>
    </row>
  </sheetData>
  <autoFilter ref="A19:B51"/>
  <mergeCells count="1">
    <mergeCell ref="H18:I18"/>
  </mergeCells>
  <pageMargins left="0.7" right="0.7" top="0.75" bottom="0.75" header="0.3" footer="0.3"/>
  <customProperties>
    <customPr name="_pios_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zoomScale="85" zoomScaleNormal="85" workbookViewId="0">
      <selection activeCell="N31" sqref="N31"/>
    </sheetView>
  </sheetViews>
  <sheetFormatPr defaultRowHeight="15" outlineLevelCol="1" x14ac:dyDescent="0.25"/>
  <cols>
    <col min="1" max="4" width="15.5703125" customWidth="1"/>
    <col min="5" max="6" width="15.5703125" style="281" customWidth="1" outlineLevel="1"/>
    <col min="7" max="7" width="15.5703125" style="303" customWidth="1"/>
    <col min="8" max="12" width="15.5703125" customWidth="1"/>
    <col min="13" max="13" width="15.28515625" bestFit="1" customWidth="1"/>
    <col min="14" max="14" width="19" customWidth="1"/>
    <col min="15" max="15" width="23.7109375" customWidth="1"/>
    <col min="16" max="16" width="14" bestFit="1" customWidth="1"/>
  </cols>
  <sheetData>
    <row r="1" spans="1:16" x14ac:dyDescent="0.25">
      <c r="H1" s="500" t="s">
        <v>2</v>
      </c>
      <c r="I1" s="500"/>
      <c r="J1" s="234" t="s">
        <v>508</v>
      </c>
      <c r="K1" s="235" t="s">
        <v>509</v>
      </c>
    </row>
    <row r="2" spans="1:16" x14ac:dyDescent="0.25">
      <c r="A2" s="237" t="s">
        <v>510</v>
      </c>
      <c r="B2" s="237" t="s">
        <v>28</v>
      </c>
      <c r="C2" s="237" t="s">
        <v>511</v>
      </c>
      <c r="D2" s="237" t="s">
        <v>525</v>
      </c>
      <c r="E2" s="279" t="s">
        <v>512</v>
      </c>
      <c r="F2" s="279" t="s">
        <v>513</v>
      </c>
      <c r="G2" s="302" t="s">
        <v>504</v>
      </c>
      <c r="H2" s="1" t="s">
        <v>8</v>
      </c>
      <c r="I2" s="1" t="s">
        <v>9</v>
      </c>
      <c r="J2" s="234" t="s">
        <v>514</v>
      </c>
      <c r="K2" s="234" t="s">
        <v>514</v>
      </c>
    </row>
    <row r="3" spans="1:16" x14ac:dyDescent="0.25">
      <c r="A3" s="333">
        <v>390</v>
      </c>
      <c r="B3" s="333" t="s">
        <v>11</v>
      </c>
      <c r="C3" s="333" t="s">
        <v>11</v>
      </c>
      <c r="D3" s="333" t="s">
        <v>581</v>
      </c>
      <c r="E3" s="334">
        <v>2896699.5800000005</v>
      </c>
      <c r="F3" s="335">
        <v>0.8684835035181877</v>
      </c>
      <c r="G3" s="336">
        <v>3012931.1242903089</v>
      </c>
      <c r="H3" s="337">
        <f>'CA Gen Plant Split'!G16</f>
        <v>1.7100000000000001E-2</v>
      </c>
      <c r="I3" s="337">
        <f>'CA Gen Plant Split'!H16</f>
        <v>1.9900000000000001E-2</v>
      </c>
      <c r="J3" s="338">
        <f>G3*H3</f>
        <v>51521.122225364285</v>
      </c>
      <c r="K3" s="338">
        <f>G3*I3</f>
        <v>59957.32937337715</v>
      </c>
      <c r="M3" s="316" t="s">
        <v>541</v>
      </c>
      <c r="N3" s="317" t="s">
        <v>540</v>
      </c>
      <c r="O3" s="317" t="s">
        <v>539</v>
      </c>
      <c r="P3" s="318" t="s">
        <v>526</v>
      </c>
    </row>
    <row r="4" spans="1:16" x14ac:dyDescent="0.25">
      <c r="A4" s="333">
        <v>390</v>
      </c>
      <c r="B4" s="333" t="s">
        <v>11</v>
      </c>
      <c r="C4" s="333" t="s">
        <v>21</v>
      </c>
      <c r="D4" s="333" t="s">
        <v>582</v>
      </c>
      <c r="E4" s="334">
        <v>438654.02</v>
      </c>
      <c r="F4" s="335">
        <v>0.1315164964818123</v>
      </c>
      <c r="G4" s="336">
        <v>456255.23570969119</v>
      </c>
      <c r="H4" s="337">
        <f>'CA Gen Plant Split'!G17</f>
        <v>1.7100000000000001E-2</v>
      </c>
      <c r="I4" s="337">
        <f>'CA Gen Plant Split'!H17</f>
        <v>1.9900000000000001E-2</v>
      </c>
      <c r="J4" s="338">
        <f t="shared" ref="J4:J67" si="0">G4*H4</f>
        <v>7801.9645306357197</v>
      </c>
      <c r="K4" s="338">
        <f t="shared" ref="K4:K67" si="1">G4*I4</f>
        <v>9079.4791906228547</v>
      </c>
      <c r="M4" s="296">
        <v>390</v>
      </c>
      <c r="N4" s="319">
        <f>SUMIF($A$3:$A$108,M4,$G$3:$G$108)</f>
        <v>234009542.81000006</v>
      </c>
      <c r="O4" s="444">
        <f>SUMIF(WA!$B$38:$B$147,'Vlookup summary'!M4,WA!$E$38:$E$147)</f>
        <v>234009542.81000006</v>
      </c>
      <c r="P4" s="320">
        <f>O4-N4</f>
        <v>0</v>
      </c>
    </row>
    <row r="5" spans="1:16" x14ac:dyDescent="0.25">
      <c r="A5" s="333">
        <v>392.1</v>
      </c>
      <c r="B5" s="333" t="s">
        <v>11</v>
      </c>
      <c r="C5" s="333" t="s">
        <v>548</v>
      </c>
      <c r="D5" s="333" t="s">
        <v>583</v>
      </c>
      <c r="E5" s="334">
        <v>233200.5</v>
      </c>
      <c r="F5" s="335">
        <v>0.26294458060203807</v>
      </c>
      <c r="G5" s="336">
        <v>304035.2510051069</v>
      </c>
      <c r="H5" s="337">
        <f>'CA Gen Plant Split'!G18</f>
        <v>3.4799999999999998E-2</v>
      </c>
      <c r="I5" s="337">
        <f>'CA Gen Plant Split'!H18</f>
        <v>8.6300000000000002E-2</v>
      </c>
      <c r="J5" s="338">
        <f t="shared" si="0"/>
        <v>10580.42673497772</v>
      </c>
      <c r="K5" s="338">
        <f t="shared" si="1"/>
        <v>26238.242161740727</v>
      </c>
      <c r="M5" s="296">
        <v>389.2</v>
      </c>
      <c r="N5" s="319">
        <f t="shared" ref="N5:N11" si="2">SUMIF($A$3:$A$108,M5,$G$3:$G$108)</f>
        <v>161070.31</v>
      </c>
      <c r="O5" s="444">
        <f>SUMIF(WA!$B$38:$B$147,'Vlookup summary'!M5,WA!$E$38:$E$147)</f>
        <v>161070.31</v>
      </c>
      <c r="P5" s="320">
        <f t="shared" ref="P5:P11" si="3">O5-N5</f>
        <v>0</v>
      </c>
    </row>
    <row r="6" spans="1:16" x14ac:dyDescent="0.25">
      <c r="A6" s="333">
        <v>392.1</v>
      </c>
      <c r="B6" s="333" t="s">
        <v>11</v>
      </c>
      <c r="C6" s="333" t="s">
        <v>11</v>
      </c>
      <c r="D6" s="333" t="s">
        <v>584</v>
      </c>
      <c r="E6" s="334">
        <v>653680.30000000005</v>
      </c>
      <c r="F6" s="335">
        <v>0.73705541939796193</v>
      </c>
      <c r="G6" s="336">
        <v>852235.96899489313</v>
      </c>
      <c r="H6" s="337">
        <f>'CA Gen Plant Split'!G19</f>
        <v>3.4799999999999998E-2</v>
      </c>
      <c r="I6" s="337">
        <f>'CA Gen Plant Split'!H19</f>
        <v>8.6300000000000002E-2</v>
      </c>
      <c r="J6" s="338">
        <f t="shared" si="0"/>
        <v>29657.811721022277</v>
      </c>
      <c r="K6" s="338">
        <f t="shared" si="1"/>
        <v>73547.964124259277</v>
      </c>
      <c r="M6" s="296">
        <v>392.1</v>
      </c>
      <c r="N6" s="319">
        <f t="shared" si="2"/>
        <v>35677503.369999997</v>
      </c>
      <c r="O6" s="444">
        <f>SUMIF(WA!$B$38:$B$147,'Vlookup summary'!M6,WA!$E$38:$E$147)</f>
        <v>35677503.369999997</v>
      </c>
      <c r="P6" s="320">
        <f t="shared" si="3"/>
        <v>0</v>
      </c>
    </row>
    <row r="7" spans="1:16" x14ac:dyDescent="0.25">
      <c r="A7" s="333">
        <v>392.5</v>
      </c>
      <c r="B7" s="333" t="s">
        <v>11</v>
      </c>
      <c r="C7" s="333" t="s">
        <v>548</v>
      </c>
      <c r="D7" s="333" t="s">
        <v>585</v>
      </c>
      <c r="E7" s="334">
        <v>253249.44</v>
      </c>
      <c r="F7" s="335">
        <v>0.20456987741192662</v>
      </c>
      <c r="G7" s="336">
        <v>204130.07058677994</v>
      </c>
      <c r="H7" s="337">
        <f>'CA Gen Plant Split'!G20</f>
        <v>4.4900000000000002E-2</v>
      </c>
      <c r="I7" s="337">
        <f>'CA Gen Plant Split'!H20</f>
        <v>5.3099999999999994E-2</v>
      </c>
      <c r="J7" s="338">
        <f t="shared" si="0"/>
        <v>9165.4401693464206</v>
      </c>
      <c r="K7" s="338">
        <f t="shared" si="1"/>
        <v>10839.306748158013</v>
      </c>
      <c r="M7" s="296">
        <v>392.3</v>
      </c>
      <c r="N7" s="319">
        <f t="shared" si="2"/>
        <v>1860982.02</v>
      </c>
      <c r="O7" s="444">
        <f>SUMIF(WA!$B$38:$B$147,'Vlookup summary'!M7,WA!$E$38:$E$147)</f>
        <v>1860982.02</v>
      </c>
      <c r="P7" s="320">
        <f t="shared" si="3"/>
        <v>0</v>
      </c>
    </row>
    <row r="8" spans="1:16" x14ac:dyDescent="0.25">
      <c r="A8" s="333">
        <v>392.5</v>
      </c>
      <c r="B8" s="333" t="s">
        <v>11</v>
      </c>
      <c r="C8" s="333" t="s">
        <v>11</v>
      </c>
      <c r="D8" s="333" t="s">
        <v>586</v>
      </c>
      <c r="E8" s="334">
        <v>984711.11999999988</v>
      </c>
      <c r="F8" s="335">
        <v>0.79543012258807344</v>
      </c>
      <c r="G8" s="336">
        <v>793720.01941322011</v>
      </c>
      <c r="H8" s="337">
        <f>'CA Gen Plant Split'!G21</f>
        <v>4.4900000000000002E-2</v>
      </c>
      <c r="I8" s="337">
        <f>'CA Gen Plant Split'!H21</f>
        <v>5.3099999999999994E-2</v>
      </c>
      <c r="J8" s="338">
        <f t="shared" si="0"/>
        <v>35638.028871653587</v>
      </c>
      <c r="K8" s="338">
        <f t="shared" si="1"/>
        <v>42146.533030841987</v>
      </c>
      <c r="M8" s="296">
        <v>392.5</v>
      </c>
      <c r="N8" s="319">
        <f t="shared" si="2"/>
        <v>55960441.099999987</v>
      </c>
      <c r="O8" s="444">
        <f>SUMIF(WA!$B$38:$B$147,'Vlookup summary'!M8,WA!$E$38:$E$147)</f>
        <v>55960441.099999987</v>
      </c>
      <c r="P8" s="320">
        <f t="shared" si="3"/>
        <v>0</v>
      </c>
    </row>
    <row r="9" spans="1:16" x14ac:dyDescent="0.25">
      <c r="A9" s="333">
        <v>392.9</v>
      </c>
      <c r="B9" s="333" t="s">
        <v>11</v>
      </c>
      <c r="C9" s="333" t="s">
        <v>548</v>
      </c>
      <c r="D9" s="333" t="s">
        <v>587</v>
      </c>
      <c r="E9" s="334">
        <v>14206.9</v>
      </c>
      <c r="F9" s="335">
        <v>2.9114991479598746E-2</v>
      </c>
      <c r="G9" s="336">
        <v>13636.93852149725</v>
      </c>
      <c r="H9" s="337">
        <f>'CA Gen Plant Split'!G22</f>
        <v>2.3199999999999998E-2</v>
      </c>
      <c r="I9" s="337">
        <f>'CA Gen Plant Split'!H22</f>
        <v>2.6800000000000001E-2</v>
      </c>
      <c r="J9" s="338">
        <f t="shared" si="0"/>
        <v>316.37697369873615</v>
      </c>
      <c r="K9" s="338">
        <f t="shared" si="1"/>
        <v>365.46995237612629</v>
      </c>
      <c r="M9" s="296">
        <v>392.9</v>
      </c>
      <c r="N9" s="319">
        <f t="shared" si="2"/>
        <v>18717501.370000001</v>
      </c>
      <c r="O9" s="444">
        <f>SUMIF(WA!$B$38:$B$147,'Vlookup summary'!M9,WA!$E$38:$E$147)</f>
        <v>18717501.370000001</v>
      </c>
      <c r="P9" s="320">
        <f t="shared" si="3"/>
        <v>0</v>
      </c>
    </row>
    <row r="10" spans="1:16" x14ac:dyDescent="0.25">
      <c r="A10" s="333">
        <v>392.9</v>
      </c>
      <c r="B10" s="333" t="s">
        <v>11</v>
      </c>
      <c r="C10" s="333" t="s">
        <v>11</v>
      </c>
      <c r="D10" s="333" t="s">
        <v>588</v>
      </c>
      <c r="E10" s="334">
        <v>473751.33999999997</v>
      </c>
      <c r="F10" s="335">
        <v>0.97088500852040116</v>
      </c>
      <c r="G10" s="336">
        <v>454745.08147850272</v>
      </c>
      <c r="H10" s="337">
        <f>'CA Gen Plant Split'!G23</f>
        <v>2.3199999999999998E-2</v>
      </c>
      <c r="I10" s="337">
        <f>'CA Gen Plant Split'!H23</f>
        <v>2.6800000000000001E-2</v>
      </c>
      <c r="J10" s="338">
        <f t="shared" si="0"/>
        <v>10550.085890301263</v>
      </c>
      <c r="K10" s="338">
        <f t="shared" si="1"/>
        <v>12187.168183623873</v>
      </c>
      <c r="M10" s="296">
        <v>396.3</v>
      </c>
      <c r="N10" s="319">
        <f t="shared" si="2"/>
        <v>39659748.460000001</v>
      </c>
      <c r="O10" s="444">
        <f>SUMIF(WA!$B$38:$B$147,'Vlookup summary'!M10,WA!$E$38:$E$147)</f>
        <v>39659748.460000001</v>
      </c>
      <c r="P10" s="320">
        <f t="shared" si="3"/>
        <v>0</v>
      </c>
    </row>
    <row r="11" spans="1:16" x14ac:dyDescent="0.25">
      <c r="A11" s="333">
        <v>396.3</v>
      </c>
      <c r="B11" s="333" t="s">
        <v>11</v>
      </c>
      <c r="C11" s="333" t="s">
        <v>11</v>
      </c>
      <c r="D11" s="333" t="s">
        <v>589</v>
      </c>
      <c r="E11" s="334">
        <v>1395580.8099999998</v>
      </c>
      <c r="F11" s="335">
        <v>1</v>
      </c>
      <c r="G11" s="336">
        <v>1447080.32</v>
      </c>
      <c r="H11" s="337">
        <f>'CA Gen Plant Split'!G24</f>
        <v>7.2000000000000008E-2</v>
      </c>
      <c r="I11" s="337">
        <f>'CA Gen Plant Split'!H24</f>
        <v>0.12210000000000001</v>
      </c>
      <c r="J11" s="338">
        <f t="shared" si="0"/>
        <v>104189.78304000002</v>
      </c>
      <c r="K11" s="338">
        <f t="shared" si="1"/>
        <v>176688.50707200004</v>
      </c>
      <c r="M11" s="298">
        <v>396.7</v>
      </c>
      <c r="N11" s="321">
        <f t="shared" si="2"/>
        <v>135187232.59</v>
      </c>
      <c r="O11" s="445">
        <f>SUMIF(WA!$B$38:$B$147,'Vlookup summary'!M11,WA!$E$38:$E$147)</f>
        <v>135187232.59</v>
      </c>
      <c r="P11" s="322">
        <f t="shared" si="3"/>
        <v>0</v>
      </c>
    </row>
    <row r="12" spans="1:16" x14ac:dyDescent="0.25">
      <c r="A12" s="333">
        <v>396.7</v>
      </c>
      <c r="B12" s="333" t="s">
        <v>11</v>
      </c>
      <c r="C12" s="333" t="s">
        <v>11</v>
      </c>
      <c r="D12" s="333" t="s">
        <v>590</v>
      </c>
      <c r="E12" s="334">
        <v>3037582.7199999997</v>
      </c>
      <c r="F12" s="335">
        <v>1</v>
      </c>
      <c r="G12" s="336">
        <v>2265611.14</v>
      </c>
      <c r="H12" s="337">
        <f>'CA Gen Plant Split'!G25</f>
        <v>4.9800000000000004E-2</v>
      </c>
      <c r="I12" s="337">
        <f>'CA Gen Plant Split'!H25</f>
        <v>5.5899999999999998E-2</v>
      </c>
      <c r="J12" s="338">
        <f t="shared" si="0"/>
        <v>112827.43477200002</v>
      </c>
      <c r="K12" s="338">
        <f t="shared" si="1"/>
        <v>126647.66272600001</v>
      </c>
      <c r="N12" s="282">
        <f>SUM(N4:N11)-G111+SUM(N4:N11)-'CA, WA'!D967</f>
        <v>0</v>
      </c>
    </row>
    <row r="13" spans="1:16" x14ac:dyDescent="0.25">
      <c r="A13" s="339">
        <v>389.2</v>
      </c>
      <c r="B13" s="339" t="s">
        <v>16</v>
      </c>
      <c r="C13" s="339" t="s">
        <v>16</v>
      </c>
      <c r="D13" s="339" t="s">
        <v>591</v>
      </c>
      <c r="E13" s="340">
        <v>4867.6399999999994</v>
      </c>
      <c r="F13" s="341">
        <v>1</v>
      </c>
      <c r="G13" s="342">
        <v>4645.6099999999997</v>
      </c>
      <c r="H13" s="343">
        <f>'ID Gen Plant Split'!G16</f>
        <v>1.1699999999999999E-2</v>
      </c>
      <c r="I13" s="343">
        <f>'ID Gen Plant Split'!H16</f>
        <v>1.7000000000000001E-2</v>
      </c>
      <c r="J13" s="344">
        <f t="shared" si="0"/>
        <v>54.353636999999992</v>
      </c>
      <c r="K13" s="344">
        <f t="shared" si="1"/>
        <v>78.975369999999998</v>
      </c>
      <c r="M13" s="316" t="s">
        <v>28</v>
      </c>
      <c r="N13" s="317" t="s">
        <v>543</v>
      </c>
      <c r="O13" s="317" t="s">
        <v>542</v>
      </c>
      <c r="P13" s="318" t="s">
        <v>526</v>
      </c>
    </row>
    <row r="14" spans="1:16" x14ac:dyDescent="0.25">
      <c r="A14" s="339">
        <v>390</v>
      </c>
      <c r="B14" s="339" t="s">
        <v>16</v>
      </c>
      <c r="C14" s="339" t="s">
        <v>547</v>
      </c>
      <c r="D14" s="339" t="s">
        <v>592</v>
      </c>
      <c r="E14" s="340">
        <v>1286984.54</v>
      </c>
      <c r="F14" s="341">
        <v>9.8398981026324592E-2</v>
      </c>
      <c r="G14" s="342">
        <v>1446832.1152135169</v>
      </c>
      <c r="H14" s="343">
        <f>'ID Gen Plant Split'!G17</f>
        <v>1.6500000000000001E-2</v>
      </c>
      <c r="I14" s="343">
        <f>'ID Gen Plant Split'!H17</f>
        <v>1.84E-2</v>
      </c>
      <c r="J14" s="344">
        <f t="shared" si="0"/>
        <v>23872.729901023031</v>
      </c>
      <c r="K14" s="344">
        <f t="shared" si="1"/>
        <v>26621.710919928712</v>
      </c>
      <c r="M14" s="296" t="s">
        <v>11</v>
      </c>
      <c r="N14" s="323">
        <f>SUMIF($B$3:$B$108,$M$14,$G$3:$G$108)</f>
        <v>9804381.1500000004</v>
      </c>
      <c r="O14" s="325">
        <f>SUM('CA Gen Plant Split'!F16:F25)</f>
        <v>9804381.1500000004</v>
      </c>
      <c r="P14" s="324">
        <f>O14-N14</f>
        <v>0</v>
      </c>
    </row>
    <row r="15" spans="1:16" x14ac:dyDescent="0.25">
      <c r="A15" s="339">
        <v>390</v>
      </c>
      <c r="B15" s="339" t="s">
        <v>16</v>
      </c>
      <c r="C15" s="339" t="s">
        <v>16</v>
      </c>
      <c r="D15" s="339" t="s">
        <v>593</v>
      </c>
      <c r="E15" s="340">
        <v>11099137.77</v>
      </c>
      <c r="F15" s="341">
        <v>0.84860681142198691</v>
      </c>
      <c r="G15" s="342">
        <v>12477685.999876374</v>
      </c>
      <c r="H15" s="343">
        <f>'ID Gen Plant Split'!G18</f>
        <v>1.6500000000000001E-2</v>
      </c>
      <c r="I15" s="343">
        <f>'ID Gen Plant Split'!H18</f>
        <v>1.84E-2</v>
      </c>
      <c r="J15" s="344">
        <f t="shared" si="0"/>
        <v>205881.81899796019</v>
      </c>
      <c r="K15" s="344">
        <f t="shared" si="1"/>
        <v>229589.42239772528</v>
      </c>
      <c r="M15" s="296" t="s">
        <v>16</v>
      </c>
      <c r="N15" s="323">
        <f>SUMIF($B$3:$B$108,M15,$G$3:$G$108)</f>
        <v>35317441.579999998</v>
      </c>
      <c r="O15" s="325">
        <f>SUM('ID Gen Plant Split'!F16:F29)</f>
        <v>35317441.579999998</v>
      </c>
      <c r="P15" s="324">
        <f t="shared" ref="P15:P19" si="4">O15-N15</f>
        <v>0</v>
      </c>
    </row>
    <row r="16" spans="1:16" x14ac:dyDescent="0.25">
      <c r="A16" s="339">
        <v>390</v>
      </c>
      <c r="B16" s="339" t="s">
        <v>16</v>
      </c>
      <c r="C16" s="339" t="s">
        <v>21</v>
      </c>
      <c r="D16" s="339" t="s">
        <v>594</v>
      </c>
      <c r="E16" s="340">
        <v>693124.30999999994</v>
      </c>
      <c r="F16" s="341">
        <v>5.2994207551688474E-2</v>
      </c>
      <c r="G16" s="342">
        <v>779212.5549101074</v>
      </c>
      <c r="H16" s="343">
        <f>'ID Gen Plant Split'!G19</f>
        <v>1.6500000000000001E-2</v>
      </c>
      <c r="I16" s="343">
        <f>'ID Gen Plant Split'!H19</f>
        <v>1.84E-2</v>
      </c>
      <c r="J16" s="344">
        <f t="shared" si="0"/>
        <v>12857.007156016773</v>
      </c>
      <c r="K16" s="344">
        <f t="shared" si="1"/>
        <v>14337.511010345976</v>
      </c>
      <c r="M16" s="296" t="s">
        <v>12</v>
      </c>
      <c r="N16" s="323">
        <f>SUMIF($B$3:$B$108,M16,$G$3:$G$108)</f>
        <v>148033968.25</v>
      </c>
      <c r="O16" s="325">
        <f>SUM('OR Gen Plant Split'!F16:F30)</f>
        <v>148033968.25</v>
      </c>
      <c r="P16" s="320">
        <f t="shared" si="4"/>
        <v>0</v>
      </c>
    </row>
    <row r="17" spans="1:16" x14ac:dyDescent="0.25">
      <c r="A17" s="339">
        <v>392.1</v>
      </c>
      <c r="B17" s="339" t="s">
        <v>16</v>
      </c>
      <c r="C17" s="339" t="s">
        <v>547</v>
      </c>
      <c r="D17" s="339" t="s">
        <v>595</v>
      </c>
      <c r="E17" s="340">
        <v>694058.66</v>
      </c>
      <c r="F17" s="341">
        <v>0.25094634389749604</v>
      </c>
      <c r="G17" s="342">
        <v>768932.44155941717</v>
      </c>
      <c r="H17" s="343">
        <f>'ID Gen Plant Split'!G20</f>
        <v>4.2800000000000005E-2</v>
      </c>
      <c r="I17" s="343">
        <f>'ID Gen Plant Split'!H20</f>
        <v>8.7300000000000003E-2</v>
      </c>
      <c r="J17" s="344">
        <f t="shared" si="0"/>
        <v>32910.308498743056</v>
      </c>
      <c r="K17" s="344">
        <f t="shared" si="1"/>
        <v>67127.802148137125</v>
      </c>
      <c r="M17" s="296" t="s">
        <v>15</v>
      </c>
      <c r="N17" s="323">
        <f>SUMIF($B$3:$B$108,M17,$G$3:$G$108)</f>
        <v>217030964.59999996</v>
      </c>
      <c r="O17" s="325">
        <f>SUM('UT Gen Plant Split'!F18:F44)</f>
        <v>217030964.59999996</v>
      </c>
      <c r="P17" s="320">
        <f t="shared" si="4"/>
        <v>0</v>
      </c>
    </row>
    <row r="18" spans="1:16" x14ac:dyDescent="0.25">
      <c r="A18" s="339">
        <v>392.1</v>
      </c>
      <c r="B18" s="339" t="s">
        <v>16</v>
      </c>
      <c r="C18" s="339" t="s">
        <v>16</v>
      </c>
      <c r="D18" s="339" t="s">
        <v>596</v>
      </c>
      <c r="E18" s="340">
        <v>2071706.5200000003</v>
      </c>
      <c r="F18" s="341">
        <v>0.74905365610250407</v>
      </c>
      <c r="G18" s="342">
        <v>2295198.4384405832</v>
      </c>
      <c r="H18" s="343">
        <f>'ID Gen Plant Split'!G21</f>
        <v>4.2800000000000005E-2</v>
      </c>
      <c r="I18" s="343">
        <f>'ID Gen Plant Split'!H21</f>
        <v>8.7300000000000003E-2</v>
      </c>
      <c r="J18" s="344">
        <f t="shared" si="0"/>
        <v>98234.493165256965</v>
      </c>
      <c r="K18" s="344">
        <f t="shared" si="1"/>
        <v>200370.82367586292</v>
      </c>
      <c r="M18" s="296" t="s">
        <v>13</v>
      </c>
      <c r="N18" s="323">
        <f>SUMIF($B$3:$B$108,M18,$G$3:$G$108)</f>
        <v>28817423.16</v>
      </c>
      <c r="O18" s="325">
        <f>SUM('WA Gen Plant Split'!F16:F28)</f>
        <v>28817423.16</v>
      </c>
      <c r="P18" s="320">
        <f t="shared" si="4"/>
        <v>0</v>
      </c>
    </row>
    <row r="19" spans="1:16" x14ac:dyDescent="0.25">
      <c r="A19" s="339">
        <v>392.5</v>
      </c>
      <c r="B19" s="339" t="s">
        <v>16</v>
      </c>
      <c r="C19" s="339" t="s">
        <v>547</v>
      </c>
      <c r="D19" s="339" t="s">
        <v>597</v>
      </c>
      <c r="E19" s="340">
        <v>623608.53</v>
      </c>
      <c r="F19" s="341">
        <v>0.15194525359721631</v>
      </c>
      <c r="G19" s="342">
        <v>779534.37697559211</v>
      </c>
      <c r="H19" s="343">
        <f>'ID Gen Plant Split'!G22</f>
        <v>4.3400000000000001E-2</v>
      </c>
      <c r="I19" s="343">
        <f>'ID Gen Plant Split'!H22</f>
        <v>5.1900000000000002E-2</v>
      </c>
      <c r="J19" s="344">
        <f t="shared" si="0"/>
        <v>33831.791960740695</v>
      </c>
      <c r="K19" s="344">
        <f t="shared" si="1"/>
        <v>40457.83416503323</v>
      </c>
      <c r="M19" s="298" t="s">
        <v>31</v>
      </c>
      <c r="N19" s="326">
        <f>SUMIF($B$3:$B$108,M19,$G$3:$G$108)</f>
        <v>2960268.37</v>
      </c>
      <c r="O19" s="345">
        <f>SUM('Other Sts Gen Plant Split'!F15:F23)</f>
        <v>2960268.37</v>
      </c>
      <c r="P19" s="322">
        <f t="shared" si="4"/>
        <v>0</v>
      </c>
    </row>
    <row r="20" spans="1:16" x14ac:dyDescent="0.25">
      <c r="A20" s="339">
        <v>392.5</v>
      </c>
      <c r="B20" s="339" t="s">
        <v>16</v>
      </c>
      <c r="C20" s="339" t="s">
        <v>16</v>
      </c>
      <c r="D20" s="339" t="s">
        <v>598</v>
      </c>
      <c r="E20" s="340">
        <v>3480557.3800000004</v>
      </c>
      <c r="F20" s="341">
        <v>0.84805474640278378</v>
      </c>
      <c r="G20" s="342">
        <v>4350829.0830244087</v>
      </c>
      <c r="H20" s="343">
        <f>'ID Gen Plant Split'!G23</f>
        <v>4.3400000000000001E-2</v>
      </c>
      <c r="I20" s="343">
        <f>'ID Gen Plant Split'!H23</f>
        <v>5.1900000000000002E-2</v>
      </c>
      <c r="J20" s="344">
        <f t="shared" si="0"/>
        <v>188825.98220325934</v>
      </c>
      <c r="K20" s="344">
        <f t="shared" si="1"/>
        <v>225808.02940896683</v>
      </c>
    </row>
    <row r="21" spans="1:16" x14ac:dyDescent="0.25">
      <c r="A21" s="339">
        <v>392.9</v>
      </c>
      <c r="B21" s="339" t="s">
        <v>16</v>
      </c>
      <c r="C21" s="339" t="s">
        <v>547</v>
      </c>
      <c r="D21" s="339" t="s">
        <v>599</v>
      </c>
      <c r="E21" s="340">
        <v>51773.15</v>
      </c>
      <c r="F21" s="341">
        <v>4.110437047683433E-2</v>
      </c>
      <c r="G21" s="342">
        <v>63527.508278770023</v>
      </c>
      <c r="H21" s="343">
        <f>'ID Gen Plant Split'!G24</f>
        <v>2.2799999999999997E-2</v>
      </c>
      <c r="I21" s="343">
        <f>'ID Gen Plant Split'!H24</f>
        <v>2.4399999999999998E-2</v>
      </c>
      <c r="J21" s="344">
        <f t="shared" si="0"/>
        <v>1448.4271887559564</v>
      </c>
      <c r="K21" s="344">
        <f t="shared" si="1"/>
        <v>1550.0712020019885</v>
      </c>
    </row>
    <row r="22" spans="1:16" x14ac:dyDescent="0.25">
      <c r="A22" s="339">
        <v>392.9</v>
      </c>
      <c r="B22" s="339" t="s">
        <v>16</v>
      </c>
      <c r="C22" s="339" t="s">
        <v>16</v>
      </c>
      <c r="D22" s="339" t="s">
        <v>600</v>
      </c>
      <c r="E22" s="340">
        <v>1207780.26</v>
      </c>
      <c r="F22" s="341">
        <v>0.95889562952316576</v>
      </c>
      <c r="G22" s="342">
        <v>1481989.6117212302</v>
      </c>
      <c r="H22" s="343">
        <f>'ID Gen Plant Split'!G25</f>
        <v>2.2799999999999997E-2</v>
      </c>
      <c r="I22" s="343">
        <f>'ID Gen Plant Split'!H25</f>
        <v>2.4399999999999998E-2</v>
      </c>
      <c r="J22" s="344">
        <f t="shared" si="0"/>
        <v>33789.363147244047</v>
      </c>
      <c r="K22" s="344">
        <f t="shared" si="1"/>
        <v>36160.546525998012</v>
      </c>
    </row>
    <row r="23" spans="1:16" x14ac:dyDescent="0.25">
      <c r="A23" s="339">
        <v>396.3</v>
      </c>
      <c r="B23" s="339" t="s">
        <v>16</v>
      </c>
      <c r="C23" s="339" t="s">
        <v>547</v>
      </c>
      <c r="D23" s="339" t="s">
        <v>601</v>
      </c>
      <c r="E23" s="340">
        <v>85663.84</v>
      </c>
      <c r="F23" s="341">
        <v>3.0801955086412633E-2</v>
      </c>
      <c r="G23" s="342">
        <v>94950.575863151549</v>
      </c>
      <c r="H23" s="343">
        <f>'ID Gen Plant Split'!G26</f>
        <v>7.6700000000000004E-2</v>
      </c>
      <c r="I23" s="343">
        <f>'ID Gen Plant Split'!H26</f>
        <v>0.1195</v>
      </c>
      <c r="J23" s="344">
        <f t="shared" si="0"/>
        <v>7282.7091687037246</v>
      </c>
      <c r="K23" s="344">
        <f t="shared" si="1"/>
        <v>11346.593815646609</v>
      </c>
    </row>
    <row r="24" spans="1:16" x14ac:dyDescent="0.25">
      <c r="A24" s="339">
        <v>396.3</v>
      </c>
      <c r="B24" s="339" t="s">
        <v>16</v>
      </c>
      <c r="C24" s="339" t="s">
        <v>16</v>
      </c>
      <c r="D24" s="339" t="s">
        <v>602</v>
      </c>
      <c r="E24" s="340">
        <v>2695453.1300000004</v>
      </c>
      <c r="F24" s="341">
        <v>0.96919804491358741</v>
      </c>
      <c r="G24" s="342">
        <v>2987664.6541368486</v>
      </c>
      <c r="H24" s="343">
        <f>'ID Gen Plant Split'!G27</f>
        <v>7.6700000000000004E-2</v>
      </c>
      <c r="I24" s="343">
        <f>'ID Gen Plant Split'!H27</f>
        <v>0.1195</v>
      </c>
      <c r="J24" s="344">
        <f t="shared" si="0"/>
        <v>229153.87897229631</v>
      </c>
      <c r="K24" s="344">
        <f t="shared" si="1"/>
        <v>357025.92616935342</v>
      </c>
    </row>
    <row r="25" spans="1:16" x14ac:dyDescent="0.25">
      <c r="A25" s="339">
        <v>396.7</v>
      </c>
      <c r="B25" s="339" t="s">
        <v>16</v>
      </c>
      <c r="C25" s="339" t="s">
        <v>547</v>
      </c>
      <c r="D25" s="339" t="s">
        <v>603</v>
      </c>
      <c r="E25" s="340">
        <v>1072792.3499999999</v>
      </c>
      <c r="F25" s="341">
        <v>0.13730547008338595</v>
      </c>
      <c r="G25" s="342">
        <v>1069120.6136214763</v>
      </c>
      <c r="H25" s="343">
        <f>'ID Gen Plant Split'!G28</f>
        <v>3.73E-2</v>
      </c>
      <c r="I25" s="343">
        <f>'ID Gen Plant Split'!H28</f>
        <v>5.3899999999999997E-2</v>
      </c>
      <c r="J25" s="344">
        <f t="shared" si="0"/>
        <v>39878.198888081068</v>
      </c>
      <c r="K25" s="344">
        <f t="shared" si="1"/>
        <v>57625.60107419757</v>
      </c>
    </row>
    <row r="26" spans="1:16" x14ac:dyDescent="0.25">
      <c r="A26" s="339">
        <v>396.7</v>
      </c>
      <c r="B26" s="339" t="s">
        <v>16</v>
      </c>
      <c r="C26" s="339" t="s">
        <v>16</v>
      </c>
      <c r="D26" s="339" t="s">
        <v>604</v>
      </c>
      <c r="E26" s="340">
        <v>6740387.6299999999</v>
      </c>
      <c r="F26" s="341">
        <v>0.86269452991661411</v>
      </c>
      <c r="G26" s="342">
        <v>6717317.9963785242</v>
      </c>
      <c r="H26" s="343">
        <f>'ID Gen Plant Split'!G29</f>
        <v>3.73E-2</v>
      </c>
      <c r="I26" s="343">
        <f>'ID Gen Plant Split'!H29</f>
        <v>5.3899999999999997E-2</v>
      </c>
      <c r="J26" s="344">
        <f t="shared" si="0"/>
        <v>250555.96126491897</v>
      </c>
      <c r="K26" s="344">
        <f t="shared" si="1"/>
        <v>362063.44000480243</v>
      </c>
    </row>
    <row r="27" spans="1:16" x14ac:dyDescent="0.25">
      <c r="A27" s="333">
        <v>390</v>
      </c>
      <c r="B27" s="333" t="s">
        <v>12</v>
      </c>
      <c r="C27" s="333" t="s">
        <v>548</v>
      </c>
      <c r="D27" s="333" t="s">
        <v>605</v>
      </c>
      <c r="E27" s="334">
        <v>2886700.28</v>
      </c>
      <c r="F27" s="335">
        <v>3.4358389637385578E-2</v>
      </c>
      <c r="G27" s="336">
        <v>2963510.8183942409</v>
      </c>
      <c r="H27" s="337">
        <f>'OR Gen Plant Split'!G16</f>
        <v>1.8600000000000002E-2</v>
      </c>
      <c r="I27" s="337">
        <f>'OR Gen Plant Split'!H16</f>
        <v>2.0799999999999999E-2</v>
      </c>
      <c r="J27" s="338">
        <f t="shared" si="0"/>
        <v>55121.30122213289</v>
      </c>
      <c r="K27" s="338">
        <f t="shared" si="1"/>
        <v>61641.02502260021</v>
      </c>
    </row>
    <row r="28" spans="1:16" x14ac:dyDescent="0.25">
      <c r="A28" s="333">
        <v>390</v>
      </c>
      <c r="B28" s="333" t="s">
        <v>12</v>
      </c>
      <c r="C28" s="333" t="s">
        <v>12</v>
      </c>
      <c r="D28" s="333" t="s">
        <v>606</v>
      </c>
      <c r="E28" s="334">
        <v>32649280.060000002</v>
      </c>
      <c r="F28" s="335">
        <v>0.3886017171417615</v>
      </c>
      <c r="G28" s="336">
        <v>33518025.872292284</v>
      </c>
      <c r="H28" s="337">
        <f>'OR Gen Plant Split'!G17</f>
        <v>1.8600000000000002E-2</v>
      </c>
      <c r="I28" s="337">
        <f>'OR Gen Plant Split'!H17</f>
        <v>2.0799999999999999E-2</v>
      </c>
      <c r="J28" s="338">
        <f t="shared" si="0"/>
        <v>623435.28122463659</v>
      </c>
      <c r="K28" s="338">
        <f t="shared" si="1"/>
        <v>697174.93814367952</v>
      </c>
    </row>
    <row r="29" spans="1:16" x14ac:dyDescent="0.25">
      <c r="A29" s="333">
        <v>390</v>
      </c>
      <c r="B29" s="333" t="s">
        <v>12</v>
      </c>
      <c r="C29" s="333" t="s">
        <v>21</v>
      </c>
      <c r="D29" s="333" t="s">
        <v>607</v>
      </c>
      <c r="E29" s="334">
        <v>48481353.139999993</v>
      </c>
      <c r="F29" s="335">
        <v>0.57703989322085303</v>
      </c>
      <c r="G29" s="336">
        <v>49771365.429313488</v>
      </c>
      <c r="H29" s="337">
        <f>'OR Gen Plant Split'!G18</f>
        <v>1.8600000000000002E-2</v>
      </c>
      <c r="I29" s="337">
        <f>'OR Gen Plant Split'!H18</f>
        <v>2.0799999999999999E-2</v>
      </c>
      <c r="J29" s="338">
        <f t="shared" si="0"/>
        <v>925747.39698523097</v>
      </c>
      <c r="K29" s="338">
        <f t="shared" si="1"/>
        <v>1035244.4009297205</v>
      </c>
    </row>
    <row r="30" spans="1:16" x14ac:dyDescent="0.25">
      <c r="A30" s="333">
        <v>392.1</v>
      </c>
      <c r="B30" s="333" t="s">
        <v>12</v>
      </c>
      <c r="C30" s="333" t="s">
        <v>548</v>
      </c>
      <c r="D30" s="333" t="s">
        <v>608</v>
      </c>
      <c r="E30" s="334">
        <v>1032057.1600000003</v>
      </c>
      <c r="F30" s="335">
        <v>9.7382088600331762E-2</v>
      </c>
      <c r="G30" s="336">
        <v>857170.81143625523</v>
      </c>
      <c r="H30" s="337">
        <f>'OR Gen Plant Split'!G19</f>
        <v>7.0400000000000004E-2</v>
      </c>
      <c r="I30" s="337">
        <f>'OR Gen Plant Split'!H19</f>
        <v>6.4299999999999996E-2</v>
      </c>
      <c r="J30" s="338">
        <f t="shared" si="0"/>
        <v>60344.825125112373</v>
      </c>
      <c r="K30" s="338">
        <f t="shared" si="1"/>
        <v>55116.08317535121</v>
      </c>
    </row>
    <row r="31" spans="1:16" x14ac:dyDescent="0.25">
      <c r="A31" s="333">
        <v>392.1</v>
      </c>
      <c r="B31" s="333" t="s">
        <v>12</v>
      </c>
      <c r="C31" s="333" t="s">
        <v>12</v>
      </c>
      <c r="D31" s="333" t="s">
        <v>609</v>
      </c>
      <c r="E31" s="334">
        <v>9257984.2000000011</v>
      </c>
      <c r="F31" s="335">
        <v>0.87355804752604149</v>
      </c>
      <c r="G31" s="336">
        <v>7689180.5381961875</v>
      </c>
      <c r="H31" s="337">
        <f>'OR Gen Plant Split'!G20</f>
        <v>7.0400000000000004E-2</v>
      </c>
      <c r="I31" s="337">
        <f>'OR Gen Plant Split'!H20</f>
        <v>6.4299999999999996E-2</v>
      </c>
      <c r="J31" s="338">
        <f t="shared" si="0"/>
        <v>541318.30988901167</v>
      </c>
      <c r="K31" s="338">
        <f t="shared" si="1"/>
        <v>494414.30860601482</v>
      </c>
    </row>
    <row r="32" spans="1:16" x14ac:dyDescent="0.25">
      <c r="A32" s="333">
        <v>392.1</v>
      </c>
      <c r="B32" s="333" t="s">
        <v>12</v>
      </c>
      <c r="C32" s="333" t="s">
        <v>21</v>
      </c>
      <c r="D32" s="333" t="s">
        <v>610</v>
      </c>
      <c r="E32" s="334">
        <v>307976.97000000003</v>
      </c>
      <c r="F32" s="335">
        <v>2.9059863873626645E-2</v>
      </c>
      <c r="G32" s="336">
        <v>255789.00036755638</v>
      </c>
      <c r="H32" s="337">
        <f>'OR Gen Plant Split'!G21</f>
        <v>7.0400000000000004E-2</v>
      </c>
      <c r="I32" s="337">
        <f>'OR Gen Plant Split'!H21</f>
        <v>6.4299999999999996E-2</v>
      </c>
      <c r="J32" s="338">
        <f t="shared" si="0"/>
        <v>18007.54562587597</v>
      </c>
      <c r="K32" s="338">
        <f t="shared" si="1"/>
        <v>16447.232723633875</v>
      </c>
    </row>
    <row r="33" spans="1:11" x14ac:dyDescent="0.25">
      <c r="A33" s="333">
        <v>392.5</v>
      </c>
      <c r="B33" s="333" t="s">
        <v>12</v>
      </c>
      <c r="C33" s="333" t="s">
        <v>548</v>
      </c>
      <c r="D33" s="333" t="s">
        <v>611</v>
      </c>
      <c r="E33" s="334">
        <v>1227993.52</v>
      </c>
      <c r="F33" s="335">
        <v>8.5858163860927095E-2</v>
      </c>
      <c r="G33" s="336">
        <v>1109491.543908461</v>
      </c>
      <c r="H33" s="337">
        <f>'OR Gen Plant Split'!G22</f>
        <v>5.4800000000000001E-2</v>
      </c>
      <c r="I33" s="337">
        <f>'OR Gen Plant Split'!H22</f>
        <v>5.5099999999999996E-2</v>
      </c>
      <c r="J33" s="338">
        <f t="shared" si="0"/>
        <v>60800.136606183667</v>
      </c>
      <c r="K33" s="338">
        <f t="shared" si="1"/>
        <v>61132.9840693562</v>
      </c>
    </row>
    <row r="34" spans="1:11" x14ac:dyDescent="0.25">
      <c r="A34" s="333">
        <v>392.5</v>
      </c>
      <c r="B34" s="333" t="s">
        <v>12</v>
      </c>
      <c r="C34" s="333" t="s">
        <v>12</v>
      </c>
      <c r="D34" s="333" t="s">
        <v>612</v>
      </c>
      <c r="E34" s="334">
        <v>13074589.539999999</v>
      </c>
      <c r="F34" s="335">
        <v>0.91414183613907296</v>
      </c>
      <c r="G34" s="336">
        <v>11812885.246091539</v>
      </c>
      <c r="H34" s="337">
        <f>'OR Gen Plant Split'!G23</f>
        <v>5.4800000000000001E-2</v>
      </c>
      <c r="I34" s="337">
        <f>'OR Gen Plant Split'!H23</f>
        <v>5.5099999999999996E-2</v>
      </c>
      <c r="J34" s="338">
        <f t="shared" si="0"/>
        <v>647346.11148581631</v>
      </c>
      <c r="K34" s="338">
        <f t="shared" si="1"/>
        <v>650889.97705964372</v>
      </c>
    </row>
    <row r="35" spans="1:11" x14ac:dyDescent="0.25">
      <c r="A35" s="333">
        <v>392.9</v>
      </c>
      <c r="B35" s="333" t="s">
        <v>12</v>
      </c>
      <c r="C35" s="333" t="s">
        <v>548</v>
      </c>
      <c r="D35" s="333" t="s">
        <v>613</v>
      </c>
      <c r="E35" s="334">
        <v>154692.02000000002</v>
      </c>
      <c r="F35" s="335">
        <v>4.3624648297610313E-2</v>
      </c>
      <c r="G35" s="336">
        <v>153213.84328957676</v>
      </c>
      <c r="H35" s="337">
        <f>'OR Gen Plant Split'!G24</f>
        <v>2.4399999999999998E-2</v>
      </c>
      <c r="I35" s="337">
        <f>'OR Gen Plant Split'!H24</f>
        <v>2.7200000000000002E-2</v>
      </c>
      <c r="J35" s="338">
        <f t="shared" si="0"/>
        <v>3738.4177762656727</v>
      </c>
      <c r="K35" s="338">
        <f t="shared" si="1"/>
        <v>4167.416537476488</v>
      </c>
    </row>
    <row r="36" spans="1:11" x14ac:dyDescent="0.25">
      <c r="A36" s="333">
        <v>392.9</v>
      </c>
      <c r="B36" s="333" t="s">
        <v>12</v>
      </c>
      <c r="C36" s="333" t="s">
        <v>12</v>
      </c>
      <c r="D36" s="333" t="s">
        <v>614</v>
      </c>
      <c r="E36" s="334">
        <v>3387760.4499999997</v>
      </c>
      <c r="F36" s="335">
        <v>0.95538126755215957</v>
      </c>
      <c r="G36" s="336">
        <v>3355388.3302378883</v>
      </c>
      <c r="H36" s="337">
        <f>'OR Gen Plant Split'!G25</f>
        <v>2.4399999999999998E-2</v>
      </c>
      <c r="I36" s="337">
        <f>'OR Gen Plant Split'!H25</f>
        <v>2.7200000000000002E-2</v>
      </c>
      <c r="J36" s="338">
        <f t="shared" si="0"/>
        <v>81871.475257804472</v>
      </c>
      <c r="K36" s="338">
        <f t="shared" si="1"/>
        <v>91266.562582470564</v>
      </c>
    </row>
    <row r="37" spans="1:11" x14ac:dyDescent="0.25">
      <c r="A37" s="333">
        <v>392.9</v>
      </c>
      <c r="B37" s="333" t="s">
        <v>12</v>
      </c>
      <c r="C37" s="333" t="s">
        <v>21</v>
      </c>
      <c r="D37" s="333" t="s">
        <v>615</v>
      </c>
      <c r="E37" s="334">
        <v>3525</v>
      </c>
      <c r="F37" s="335">
        <v>9.9408415023009172E-4</v>
      </c>
      <c r="G37" s="336">
        <v>3491.3164725352872</v>
      </c>
      <c r="H37" s="337">
        <f>'OR Gen Plant Split'!G26</f>
        <v>2.4399999999999998E-2</v>
      </c>
      <c r="I37" s="337">
        <f>'OR Gen Plant Split'!H26</f>
        <v>2.7200000000000002E-2</v>
      </c>
      <c r="J37" s="338">
        <f t="shared" si="0"/>
        <v>85.188121929860998</v>
      </c>
      <c r="K37" s="338">
        <f t="shared" si="1"/>
        <v>94.96380805295982</v>
      </c>
    </row>
    <row r="38" spans="1:11" x14ac:dyDescent="0.25">
      <c r="A38" s="333">
        <v>396.3</v>
      </c>
      <c r="B38" s="333" t="s">
        <v>12</v>
      </c>
      <c r="C38" s="333" t="s">
        <v>548</v>
      </c>
      <c r="D38" s="333" t="s">
        <v>616</v>
      </c>
      <c r="E38" s="334">
        <v>77089.899999999994</v>
      </c>
      <c r="F38" s="335">
        <v>6.772230869573132E-3</v>
      </c>
      <c r="G38" s="336">
        <v>82388.412097861263</v>
      </c>
      <c r="H38" s="337">
        <f>'OR Gen Plant Split'!G27</f>
        <v>9.2300000000000007E-2</v>
      </c>
      <c r="I38" s="337">
        <f>'OR Gen Plant Split'!H27</f>
        <v>9.3100000000000002E-2</v>
      </c>
      <c r="J38" s="338">
        <f t="shared" si="0"/>
        <v>7604.4504366325955</v>
      </c>
      <c r="K38" s="338">
        <f t="shared" si="1"/>
        <v>7670.3611663108841</v>
      </c>
    </row>
    <row r="39" spans="1:11" x14ac:dyDescent="0.25">
      <c r="A39" s="333">
        <v>396.3</v>
      </c>
      <c r="B39" s="333" t="s">
        <v>12</v>
      </c>
      <c r="C39" s="333" t="s">
        <v>12</v>
      </c>
      <c r="D39" s="333" t="s">
        <v>617</v>
      </c>
      <c r="E39" s="334">
        <v>11306145.77</v>
      </c>
      <c r="F39" s="335">
        <v>0.99322776913042687</v>
      </c>
      <c r="G39" s="336">
        <v>12083235.247902138</v>
      </c>
      <c r="H39" s="337">
        <f>'OR Gen Plant Split'!G28</f>
        <v>9.2300000000000007E-2</v>
      </c>
      <c r="I39" s="337">
        <f>'OR Gen Plant Split'!H28</f>
        <v>9.3100000000000002E-2</v>
      </c>
      <c r="J39" s="338">
        <f t="shared" si="0"/>
        <v>1115282.6133813674</v>
      </c>
      <c r="K39" s="338">
        <f t="shared" si="1"/>
        <v>1124949.201579689</v>
      </c>
    </row>
    <row r="40" spans="1:11" x14ac:dyDescent="0.25">
      <c r="A40" s="333">
        <v>396.7</v>
      </c>
      <c r="B40" s="333" t="s">
        <v>12</v>
      </c>
      <c r="C40" s="333" t="s">
        <v>548</v>
      </c>
      <c r="D40" s="333" t="s">
        <v>618</v>
      </c>
      <c r="E40" s="334">
        <v>1772230.7699999998</v>
      </c>
      <c r="F40" s="335">
        <v>6.2531977064480576E-2</v>
      </c>
      <c r="G40" s="336">
        <v>1524456.5534777087</v>
      </c>
      <c r="H40" s="337">
        <f>'OR Gen Plant Split'!G29</f>
        <v>5.1399999999999994E-2</v>
      </c>
      <c r="I40" s="337">
        <f>'OR Gen Plant Split'!H29</f>
        <v>5.2000000000000005E-2</v>
      </c>
      <c r="J40" s="338">
        <f t="shared" si="0"/>
        <v>78357.066848754213</v>
      </c>
      <c r="K40" s="338">
        <f t="shared" si="1"/>
        <v>79271.740780840861</v>
      </c>
    </row>
    <row r="41" spans="1:11" x14ac:dyDescent="0.25">
      <c r="A41" s="333">
        <v>396.7</v>
      </c>
      <c r="B41" s="333" t="s">
        <v>12</v>
      </c>
      <c r="C41" s="333" t="s">
        <v>12</v>
      </c>
      <c r="D41" s="333" t="s">
        <v>619</v>
      </c>
      <c r="E41" s="334">
        <v>26568961.260000002</v>
      </c>
      <c r="F41" s="335">
        <v>0.93746802293551945</v>
      </c>
      <c r="G41" s="336">
        <v>22854375.286522292</v>
      </c>
      <c r="H41" s="337">
        <f>'OR Gen Plant Split'!G30</f>
        <v>5.1399999999999994E-2</v>
      </c>
      <c r="I41" s="337">
        <f>'OR Gen Plant Split'!H30</f>
        <v>5.2000000000000005E-2</v>
      </c>
      <c r="J41" s="338">
        <f t="shared" si="0"/>
        <v>1174714.8897272456</v>
      </c>
      <c r="K41" s="338">
        <f t="shared" si="1"/>
        <v>1188427.5148991593</v>
      </c>
    </row>
    <row r="42" spans="1:11" x14ac:dyDescent="0.25">
      <c r="A42" s="339">
        <v>389.2</v>
      </c>
      <c r="B42" s="339" t="s">
        <v>15</v>
      </c>
      <c r="C42" s="339" t="s">
        <v>547</v>
      </c>
      <c r="D42" s="339" t="s">
        <v>620</v>
      </c>
      <c r="E42" s="340">
        <v>1227.55</v>
      </c>
      <c r="F42" s="341">
        <v>1.4393780920451538E-2</v>
      </c>
      <c r="G42" s="342">
        <v>1182.8586056822805</v>
      </c>
      <c r="H42" s="343">
        <f>'UT Gen Plant Split'!G18</f>
        <v>2.0299999999999999E-2</v>
      </c>
      <c r="I42" s="343">
        <f>'UT Gen Plant Split'!H18</f>
        <v>2.0499999999999997E-2</v>
      </c>
      <c r="J42" s="344">
        <f t="shared" si="0"/>
        <v>24.012029695350293</v>
      </c>
      <c r="K42" s="344">
        <f t="shared" si="1"/>
        <v>24.248601416486746</v>
      </c>
    </row>
    <row r="43" spans="1:11" x14ac:dyDescent="0.25">
      <c r="A43" s="339">
        <v>389.2</v>
      </c>
      <c r="B43" s="339" t="s">
        <v>15</v>
      </c>
      <c r="C43" s="339" t="s">
        <v>15</v>
      </c>
      <c r="D43" s="339" t="s">
        <v>621</v>
      </c>
      <c r="E43" s="340">
        <v>84055.81</v>
      </c>
      <c r="F43" s="341">
        <v>0.98560621907954837</v>
      </c>
      <c r="G43" s="342">
        <v>80995.591394317715</v>
      </c>
      <c r="H43" s="343">
        <f>'UT Gen Plant Split'!G19</f>
        <v>2.0299999999999999E-2</v>
      </c>
      <c r="I43" s="343">
        <f>'UT Gen Plant Split'!H19</f>
        <v>2.0499999999999997E-2</v>
      </c>
      <c r="J43" s="344">
        <f t="shared" si="0"/>
        <v>1644.2105053046496</v>
      </c>
      <c r="K43" s="344">
        <f t="shared" si="1"/>
        <v>1660.4096235835129</v>
      </c>
    </row>
    <row r="44" spans="1:11" x14ac:dyDescent="0.25">
      <c r="A44" s="339">
        <v>390</v>
      </c>
      <c r="B44" s="339" t="s">
        <v>15</v>
      </c>
      <c r="C44" s="339" t="s">
        <v>547</v>
      </c>
      <c r="D44" s="339" t="s">
        <v>622</v>
      </c>
      <c r="E44" s="340">
        <v>2320027.2599999998</v>
      </c>
      <c r="F44" s="341">
        <v>2.453728036730056E-2</v>
      </c>
      <c r="G44" s="342">
        <v>2387109.5254191258</v>
      </c>
      <c r="H44" s="343">
        <f>'UT Gen Plant Split'!G20</f>
        <v>1.5300000000000001E-2</v>
      </c>
      <c r="I44" s="343">
        <f>'UT Gen Plant Split'!H20</f>
        <v>2.5499999999999998E-2</v>
      </c>
      <c r="J44" s="344">
        <f t="shared" si="0"/>
        <v>36522.775738912627</v>
      </c>
      <c r="K44" s="344">
        <f t="shared" si="1"/>
        <v>60871.292898187705</v>
      </c>
    </row>
    <row r="45" spans="1:11" x14ac:dyDescent="0.25">
      <c r="A45" s="339">
        <v>390</v>
      </c>
      <c r="B45" s="339" t="s">
        <v>15</v>
      </c>
      <c r="C45" s="339" t="s">
        <v>15</v>
      </c>
      <c r="D45" s="339" t="s">
        <v>623</v>
      </c>
      <c r="E45" s="340">
        <v>44106885.789999999</v>
      </c>
      <c r="F45" s="341">
        <v>0.46648720099854996</v>
      </c>
      <c r="G45" s="342">
        <v>45382211.244312055</v>
      </c>
      <c r="H45" s="343">
        <f>'UT Gen Plant Split'!G21</f>
        <v>1.5300000000000001E-2</v>
      </c>
      <c r="I45" s="343">
        <f>'UT Gen Plant Split'!H21</f>
        <v>2.5499999999999998E-2</v>
      </c>
      <c r="J45" s="344">
        <f t="shared" si="0"/>
        <v>694347.8320379745</v>
      </c>
      <c r="K45" s="344">
        <f t="shared" si="1"/>
        <v>1157246.3867299573</v>
      </c>
    </row>
    <row r="46" spans="1:11" x14ac:dyDescent="0.25">
      <c r="A46" s="339">
        <v>390</v>
      </c>
      <c r="B46" s="339" t="s">
        <v>15</v>
      </c>
      <c r="C46" s="339" t="s">
        <v>19</v>
      </c>
      <c r="D46" s="339" t="s">
        <v>624</v>
      </c>
      <c r="E46" s="340">
        <v>8139644.3700000001</v>
      </c>
      <c r="F46" s="341">
        <v>8.6087236749455079E-2</v>
      </c>
      <c r="G46" s="342">
        <v>8374997.5459991638</v>
      </c>
      <c r="H46" s="343">
        <f>'UT Gen Plant Split'!G22</f>
        <v>1.5300000000000001E-2</v>
      </c>
      <c r="I46" s="343">
        <f>'UT Gen Plant Split'!H22</f>
        <v>2.5499999999999998E-2</v>
      </c>
      <c r="J46" s="344">
        <f t="shared" si="0"/>
        <v>128137.46245378722</v>
      </c>
      <c r="K46" s="344">
        <f t="shared" si="1"/>
        <v>213562.43742297866</v>
      </c>
    </row>
    <row r="47" spans="1:11" x14ac:dyDescent="0.25">
      <c r="A47" s="339">
        <v>390</v>
      </c>
      <c r="B47" s="339" t="s">
        <v>15</v>
      </c>
      <c r="C47" s="339" t="s">
        <v>549</v>
      </c>
      <c r="D47" s="339" t="s">
        <v>625</v>
      </c>
      <c r="E47" s="340">
        <v>1011922.72</v>
      </c>
      <c r="F47" s="341">
        <v>1.0702387820512671E-2</v>
      </c>
      <c r="G47" s="342">
        <v>1041181.8884835134</v>
      </c>
      <c r="H47" s="343">
        <f>'UT Gen Plant Split'!G23</f>
        <v>1.5300000000000001E-2</v>
      </c>
      <c r="I47" s="343">
        <f>'UT Gen Plant Split'!H23</f>
        <v>2.5499999999999998E-2</v>
      </c>
      <c r="J47" s="344">
        <f t="shared" si="0"/>
        <v>15930.082893797757</v>
      </c>
      <c r="K47" s="344">
        <f t="shared" si="1"/>
        <v>26550.138156329591</v>
      </c>
    </row>
    <row r="48" spans="1:11" x14ac:dyDescent="0.25">
      <c r="A48" s="339">
        <v>390</v>
      </c>
      <c r="B48" s="339" t="s">
        <v>15</v>
      </c>
      <c r="C48" s="339" t="s">
        <v>21</v>
      </c>
      <c r="D48" s="339" t="s">
        <v>626</v>
      </c>
      <c r="E48" s="340">
        <v>38972636.579999998</v>
      </c>
      <c r="F48" s="341">
        <v>0.41218589406418171</v>
      </c>
      <c r="G48" s="342">
        <v>40099508.145786129</v>
      </c>
      <c r="H48" s="343">
        <f>'UT Gen Plant Split'!G24</f>
        <v>1.5300000000000001E-2</v>
      </c>
      <c r="I48" s="343">
        <f>'UT Gen Plant Split'!H24</f>
        <v>2.5499999999999998E-2</v>
      </c>
      <c r="J48" s="344">
        <f t="shared" si="0"/>
        <v>613522.47463052778</v>
      </c>
      <c r="K48" s="344">
        <f t="shared" si="1"/>
        <v>1022537.4577175463</v>
      </c>
    </row>
    <row r="49" spans="1:11" x14ac:dyDescent="0.25">
      <c r="A49" s="339">
        <v>392.1</v>
      </c>
      <c r="B49" s="339" t="s">
        <v>15</v>
      </c>
      <c r="C49" s="339" t="s">
        <v>547</v>
      </c>
      <c r="D49" s="339" t="s">
        <v>627</v>
      </c>
      <c r="E49" s="340">
        <v>3405923.9899999998</v>
      </c>
      <c r="F49" s="341">
        <v>0.19133644004843911</v>
      </c>
      <c r="G49" s="342">
        <v>3051699.8919571475</v>
      </c>
      <c r="H49" s="343">
        <f>'UT Gen Plant Split'!G25</f>
        <v>5.04E-2</v>
      </c>
      <c r="I49" s="343">
        <f>'UT Gen Plant Split'!H25</f>
        <v>8.9200000000000002E-2</v>
      </c>
      <c r="J49" s="344">
        <f t="shared" si="0"/>
        <v>153805.67455464022</v>
      </c>
      <c r="K49" s="344">
        <f t="shared" si="1"/>
        <v>272211.63036257756</v>
      </c>
    </row>
    <row r="50" spans="1:11" x14ac:dyDescent="0.25">
      <c r="A50" s="339">
        <v>392.1</v>
      </c>
      <c r="B50" s="339" t="s">
        <v>15</v>
      </c>
      <c r="C50" s="339" t="s">
        <v>15</v>
      </c>
      <c r="D50" s="339" t="s">
        <v>628</v>
      </c>
      <c r="E50" s="340">
        <v>11172732.849999998</v>
      </c>
      <c r="F50" s="341">
        <v>0.62765667566505234</v>
      </c>
      <c r="G50" s="342">
        <v>10010742.38042848</v>
      </c>
      <c r="H50" s="343">
        <f>'UT Gen Plant Split'!G26</f>
        <v>5.04E-2</v>
      </c>
      <c r="I50" s="343">
        <f>'UT Gen Plant Split'!H26</f>
        <v>8.9200000000000002E-2</v>
      </c>
      <c r="J50" s="344">
        <f t="shared" si="0"/>
        <v>504541.4159735954</v>
      </c>
      <c r="K50" s="344">
        <f t="shared" si="1"/>
        <v>892958.22033422044</v>
      </c>
    </row>
    <row r="51" spans="1:11" x14ac:dyDescent="0.25">
      <c r="A51" s="339">
        <v>392.1</v>
      </c>
      <c r="B51" s="339" t="s">
        <v>15</v>
      </c>
      <c r="C51" s="339" t="s">
        <v>549</v>
      </c>
      <c r="D51" s="339" t="s">
        <v>629</v>
      </c>
      <c r="E51" s="340">
        <v>281096.47000000003</v>
      </c>
      <c r="F51" s="341">
        <v>1.5791308918782675E-2</v>
      </c>
      <c r="G51" s="342">
        <v>251861.77661250031</v>
      </c>
      <c r="H51" s="343">
        <f>'UT Gen Plant Split'!G27</f>
        <v>5.04E-2</v>
      </c>
      <c r="I51" s="343">
        <f>'UT Gen Plant Split'!H27</f>
        <v>8.9200000000000002E-2</v>
      </c>
      <c r="J51" s="344">
        <f t="shared" si="0"/>
        <v>12693.833541270016</v>
      </c>
      <c r="K51" s="344">
        <f t="shared" si="1"/>
        <v>22466.070473835029</v>
      </c>
    </row>
    <row r="52" spans="1:11" x14ac:dyDescent="0.25">
      <c r="A52" s="339">
        <v>392.1</v>
      </c>
      <c r="B52" s="339" t="s">
        <v>15</v>
      </c>
      <c r="C52" s="339" t="s">
        <v>21</v>
      </c>
      <c r="D52" s="339" t="s">
        <v>630</v>
      </c>
      <c r="E52" s="340">
        <v>2940954.1199999996</v>
      </c>
      <c r="F52" s="341">
        <v>0.16521557536772569</v>
      </c>
      <c r="G52" s="342">
        <v>2635087.9810018684</v>
      </c>
      <c r="H52" s="343">
        <f>'UT Gen Plant Split'!G28</f>
        <v>5.04E-2</v>
      </c>
      <c r="I52" s="343">
        <f>'UT Gen Plant Split'!H28</f>
        <v>8.9200000000000002E-2</v>
      </c>
      <c r="J52" s="344">
        <f t="shared" si="0"/>
        <v>132808.43424249417</v>
      </c>
      <c r="K52" s="344">
        <f t="shared" si="1"/>
        <v>235049.84790536665</v>
      </c>
    </row>
    <row r="53" spans="1:11" x14ac:dyDescent="0.25">
      <c r="A53" s="339">
        <v>392.3</v>
      </c>
      <c r="B53" s="339" t="s">
        <v>15</v>
      </c>
      <c r="C53" s="339" t="s">
        <v>21</v>
      </c>
      <c r="D53" s="339" t="s">
        <v>631</v>
      </c>
      <c r="E53" s="340">
        <v>4019251.74</v>
      </c>
      <c r="F53" s="341">
        <v>1</v>
      </c>
      <c r="G53" s="342">
        <v>1860982.02</v>
      </c>
      <c r="H53" s="343">
        <f>'UT Gen Plant Split'!G29</f>
        <v>2.5099999999999997E-2</v>
      </c>
      <c r="I53" s="343">
        <f>'UT Gen Plant Split'!H29</f>
        <v>6.2300000000000001E-2</v>
      </c>
      <c r="J53" s="344">
        <f t="shared" si="0"/>
        <v>46710.648701999999</v>
      </c>
      <c r="K53" s="344">
        <f t="shared" si="1"/>
        <v>115939.179846</v>
      </c>
    </row>
    <row r="54" spans="1:11" x14ac:dyDescent="0.25">
      <c r="A54" s="339">
        <v>392.5</v>
      </c>
      <c r="B54" s="339" t="s">
        <v>15</v>
      </c>
      <c r="C54" s="339" t="s">
        <v>547</v>
      </c>
      <c r="D54" s="339" t="s">
        <v>632</v>
      </c>
      <c r="E54" s="340">
        <v>3603282.9400000004</v>
      </c>
      <c r="F54" s="341">
        <v>0.1513322330340563</v>
      </c>
      <c r="G54" s="342">
        <v>3608319.9713303219</v>
      </c>
      <c r="H54" s="343">
        <f>'UT Gen Plant Split'!G30</f>
        <v>4.5599999999999995E-2</v>
      </c>
      <c r="I54" s="343">
        <f>'UT Gen Plant Split'!H30</f>
        <v>6.3799999999999996E-2</v>
      </c>
      <c r="J54" s="344">
        <f t="shared" si="0"/>
        <v>164539.39069266265</v>
      </c>
      <c r="K54" s="344">
        <f t="shared" si="1"/>
        <v>230210.81417087451</v>
      </c>
    </row>
    <row r="55" spans="1:11" x14ac:dyDescent="0.25">
      <c r="A55" s="339">
        <v>392.5</v>
      </c>
      <c r="B55" s="339" t="s">
        <v>15</v>
      </c>
      <c r="C55" s="339" t="s">
        <v>15</v>
      </c>
      <c r="D55" s="339" t="s">
        <v>633</v>
      </c>
      <c r="E55" s="340">
        <v>18515106.770000003</v>
      </c>
      <c r="F55" s="341">
        <v>0.77760545009215232</v>
      </c>
      <c r="G55" s="342">
        <v>18540989.048588082</v>
      </c>
      <c r="H55" s="343">
        <f>'UT Gen Plant Split'!G31</f>
        <v>4.5599999999999995E-2</v>
      </c>
      <c r="I55" s="343">
        <f>'UT Gen Plant Split'!H31</f>
        <v>6.3799999999999996E-2</v>
      </c>
      <c r="J55" s="344">
        <f t="shared" si="0"/>
        <v>845469.10061561642</v>
      </c>
      <c r="K55" s="344">
        <f t="shared" si="1"/>
        <v>1182915.1012999197</v>
      </c>
    </row>
    <row r="56" spans="1:11" x14ac:dyDescent="0.25">
      <c r="A56" s="339">
        <v>392.5</v>
      </c>
      <c r="B56" s="339" t="s">
        <v>15</v>
      </c>
      <c r="C56" s="339" t="s">
        <v>21</v>
      </c>
      <c r="D56" s="339" t="s">
        <v>634</v>
      </c>
      <c r="E56" s="340">
        <v>1473040.5999999999</v>
      </c>
      <c r="F56" s="341">
        <v>6.1865395268634132E-2</v>
      </c>
      <c r="G56" s="342">
        <v>1475099.7643167039</v>
      </c>
      <c r="H56" s="343">
        <f>'UT Gen Plant Split'!G32</f>
        <v>4.5599999999999995E-2</v>
      </c>
      <c r="I56" s="343">
        <f>'UT Gen Plant Split'!H32</f>
        <v>6.3799999999999996E-2</v>
      </c>
      <c r="J56" s="344">
        <f t="shared" si="0"/>
        <v>67264.549252841694</v>
      </c>
      <c r="K56" s="344">
        <f t="shared" si="1"/>
        <v>94111.364963405707</v>
      </c>
    </row>
    <row r="57" spans="1:11" x14ac:dyDescent="0.25">
      <c r="A57" s="339">
        <v>392.5</v>
      </c>
      <c r="B57" s="339" t="s">
        <v>15</v>
      </c>
      <c r="C57" s="339" t="s">
        <v>549</v>
      </c>
      <c r="D57" s="339" t="s">
        <v>635</v>
      </c>
      <c r="E57" s="340">
        <v>218982.50000000003</v>
      </c>
      <c r="F57" s="341">
        <v>9.1969216051571677E-3</v>
      </c>
      <c r="G57" s="342">
        <v>219288.61576488978</v>
      </c>
      <c r="H57" s="343">
        <f>'UT Gen Plant Split'!G33</f>
        <v>4.5599999999999995E-2</v>
      </c>
      <c r="I57" s="343">
        <f>'UT Gen Plant Split'!H33</f>
        <v>6.3799999999999996E-2</v>
      </c>
      <c r="J57" s="344">
        <f t="shared" si="0"/>
        <v>9999.5608788789723</v>
      </c>
      <c r="K57" s="344">
        <f t="shared" si="1"/>
        <v>13990.613685799966</v>
      </c>
    </row>
    <row r="58" spans="1:11" x14ac:dyDescent="0.25">
      <c r="A58" s="339">
        <v>392.9</v>
      </c>
      <c r="B58" s="339" t="s">
        <v>15</v>
      </c>
      <c r="C58" s="339" t="s">
        <v>547</v>
      </c>
      <c r="D58" s="339" t="s">
        <v>636</v>
      </c>
      <c r="E58" s="340">
        <v>1249910.82</v>
      </c>
      <c r="F58" s="341">
        <v>0.15075109687750904</v>
      </c>
      <c r="G58" s="342">
        <v>1306627.879550539</v>
      </c>
      <c r="H58" s="343">
        <f>'UT Gen Plant Split'!G34</f>
        <v>1.9099999999999999E-2</v>
      </c>
      <c r="I58" s="343">
        <f>'UT Gen Plant Split'!H34</f>
        <v>3.4700000000000002E-2</v>
      </c>
      <c r="J58" s="344">
        <f t="shared" si="0"/>
        <v>24956.592499415292</v>
      </c>
      <c r="K58" s="344">
        <f t="shared" si="1"/>
        <v>45339.987420403704</v>
      </c>
    </row>
    <row r="59" spans="1:11" x14ac:dyDescent="0.25">
      <c r="A59" s="339">
        <v>392.9</v>
      </c>
      <c r="B59" s="339" t="s">
        <v>15</v>
      </c>
      <c r="C59" s="339" t="s">
        <v>15</v>
      </c>
      <c r="D59" s="339" t="s">
        <v>637</v>
      </c>
      <c r="E59" s="340">
        <v>5548572.0100000007</v>
      </c>
      <c r="F59" s="341">
        <v>0.66921039743567068</v>
      </c>
      <c r="G59" s="342">
        <v>5800348.9240614558</v>
      </c>
      <c r="H59" s="343">
        <f>'UT Gen Plant Split'!G35</f>
        <v>1.9099999999999999E-2</v>
      </c>
      <c r="I59" s="343">
        <f>'UT Gen Plant Split'!H35</f>
        <v>3.4700000000000002E-2</v>
      </c>
      <c r="J59" s="344">
        <f t="shared" si="0"/>
        <v>110786.6644495738</v>
      </c>
      <c r="K59" s="344">
        <f t="shared" si="1"/>
        <v>201272.10766493253</v>
      </c>
    </row>
    <row r="60" spans="1:11" x14ac:dyDescent="0.25">
      <c r="A60" s="339">
        <v>392.9</v>
      </c>
      <c r="B60" s="339" t="s">
        <v>15</v>
      </c>
      <c r="C60" s="339" t="s">
        <v>21</v>
      </c>
      <c r="D60" s="339" t="s">
        <v>638</v>
      </c>
      <c r="E60" s="340">
        <v>1451431.88</v>
      </c>
      <c r="F60" s="341">
        <v>0.17505644758958486</v>
      </c>
      <c r="G60" s="342">
        <v>1517293.3375170333</v>
      </c>
      <c r="H60" s="343">
        <f>'UT Gen Plant Split'!G36</f>
        <v>1.9099999999999999E-2</v>
      </c>
      <c r="I60" s="343">
        <f>'UT Gen Plant Split'!H36</f>
        <v>3.4700000000000002E-2</v>
      </c>
      <c r="J60" s="344">
        <f t="shared" si="0"/>
        <v>28980.302746575337</v>
      </c>
      <c r="K60" s="344">
        <f t="shared" si="1"/>
        <v>52650.078811841056</v>
      </c>
    </row>
    <row r="61" spans="1:11" x14ac:dyDescent="0.25">
      <c r="A61" s="339">
        <v>392.9</v>
      </c>
      <c r="B61" s="339" t="s">
        <v>15</v>
      </c>
      <c r="C61" s="339" t="s">
        <v>549</v>
      </c>
      <c r="D61" s="339" t="s">
        <v>639</v>
      </c>
      <c r="E61" s="340">
        <v>41307.349999999991</v>
      </c>
      <c r="F61" s="341">
        <v>4.9820580972354256E-3</v>
      </c>
      <c r="G61" s="342">
        <v>43181.748870972995</v>
      </c>
      <c r="H61" s="343">
        <f>'UT Gen Plant Split'!G37</f>
        <v>1.9099999999999999E-2</v>
      </c>
      <c r="I61" s="343">
        <f>'UT Gen Plant Split'!H37</f>
        <v>3.4700000000000002E-2</v>
      </c>
      <c r="J61" s="344">
        <f t="shared" si="0"/>
        <v>824.77140343558415</v>
      </c>
      <c r="K61" s="344">
        <f t="shared" si="1"/>
        <v>1498.4066858227629</v>
      </c>
    </row>
    <row r="62" spans="1:11" x14ac:dyDescent="0.25">
      <c r="A62" s="339">
        <v>396.3</v>
      </c>
      <c r="B62" s="339" t="s">
        <v>15</v>
      </c>
      <c r="C62" s="339" t="s">
        <v>547</v>
      </c>
      <c r="D62" s="339" t="s">
        <v>640</v>
      </c>
      <c r="E62" s="340">
        <v>87504.450000000012</v>
      </c>
      <c r="F62" s="341">
        <v>6.8800362852430201E-3</v>
      </c>
      <c r="G62" s="342">
        <v>110980.3307939621</v>
      </c>
      <c r="H62" s="343">
        <f>'UT Gen Plant Split'!G38</f>
        <v>8.1000000000000003E-2</v>
      </c>
      <c r="I62" s="343">
        <f>'UT Gen Plant Split'!H38</f>
        <v>0.10550000000000001</v>
      </c>
      <c r="J62" s="344">
        <f t="shared" si="0"/>
        <v>8989.4067943109312</v>
      </c>
      <c r="K62" s="344">
        <f t="shared" si="1"/>
        <v>11708.424898763004</v>
      </c>
    </row>
    <row r="63" spans="1:11" x14ac:dyDescent="0.25">
      <c r="A63" s="339">
        <v>396.3</v>
      </c>
      <c r="B63" s="339" t="s">
        <v>15</v>
      </c>
      <c r="C63" s="339" t="s">
        <v>15</v>
      </c>
      <c r="D63" s="339" t="s">
        <v>641</v>
      </c>
      <c r="E63" s="340">
        <v>11487596.49</v>
      </c>
      <c r="F63" s="341">
        <v>0.90321213014229962</v>
      </c>
      <c r="G63" s="342">
        <v>14569513.418891929</v>
      </c>
      <c r="H63" s="343">
        <f>'UT Gen Plant Split'!G39</f>
        <v>8.1000000000000003E-2</v>
      </c>
      <c r="I63" s="343">
        <f>'UT Gen Plant Split'!H39</f>
        <v>0.10550000000000001</v>
      </c>
      <c r="J63" s="344">
        <f t="shared" si="0"/>
        <v>1180130.5869302463</v>
      </c>
      <c r="K63" s="344">
        <f t="shared" si="1"/>
        <v>1537083.6656930987</v>
      </c>
    </row>
    <row r="64" spans="1:11" x14ac:dyDescent="0.25">
      <c r="A64" s="339">
        <v>396.3</v>
      </c>
      <c r="B64" s="339" t="s">
        <v>15</v>
      </c>
      <c r="C64" s="339" t="s">
        <v>21</v>
      </c>
      <c r="D64" s="339" t="s">
        <v>642</v>
      </c>
      <c r="E64" s="340">
        <v>1143502.04</v>
      </c>
      <c r="F64" s="341">
        <v>8.9907833572457338E-2</v>
      </c>
      <c r="G64" s="342">
        <v>1450283.2103141095</v>
      </c>
      <c r="H64" s="343">
        <f>'UT Gen Plant Split'!G40</f>
        <v>8.1000000000000003E-2</v>
      </c>
      <c r="I64" s="343">
        <f>'UT Gen Plant Split'!H40</f>
        <v>0.10550000000000001</v>
      </c>
      <c r="J64" s="344">
        <f t="shared" si="0"/>
        <v>117472.94003544287</v>
      </c>
      <c r="K64" s="344">
        <f t="shared" si="1"/>
        <v>153004.87868813856</v>
      </c>
    </row>
    <row r="65" spans="1:11" x14ac:dyDescent="0.25">
      <c r="A65" s="339">
        <v>396.7</v>
      </c>
      <c r="B65" s="339" t="s">
        <v>15</v>
      </c>
      <c r="C65" s="339" t="s">
        <v>547</v>
      </c>
      <c r="D65" s="339" t="s">
        <v>643</v>
      </c>
      <c r="E65" s="340">
        <v>13805897.310000001</v>
      </c>
      <c r="F65" s="341">
        <v>0.24601573217303488</v>
      </c>
      <c r="G65" s="342">
        <v>13090860.597171472</v>
      </c>
      <c r="H65" s="343">
        <f>'UT Gen Plant Split'!G41</f>
        <v>5.3600000000000002E-2</v>
      </c>
      <c r="I65" s="343">
        <f>'UT Gen Plant Split'!H41</f>
        <v>6.0899999999999996E-2</v>
      </c>
      <c r="J65" s="344">
        <f t="shared" si="0"/>
        <v>701670.12800839089</v>
      </c>
      <c r="K65" s="344">
        <f t="shared" si="1"/>
        <v>797233.41036774265</v>
      </c>
    </row>
    <row r="66" spans="1:11" x14ac:dyDescent="0.25">
      <c r="A66" s="339">
        <v>396.7</v>
      </c>
      <c r="B66" s="339" t="s">
        <v>15</v>
      </c>
      <c r="C66" s="339" t="s">
        <v>15</v>
      </c>
      <c r="D66" s="339" t="s">
        <v>644</v>
      </c>
      <c r="E66" s="340">
        <v>37873789.93</v>
      </c>
      <c r="F66" s="341">
        <v>0.67489623822188671</v>
      </c>
      <c r="G66" s="342">
        <v>35912225.994978562</v>
      </c>
      <c r="H66" s="343">
        <f>'UT Gen Plant Split'!G42</f>
        <v>5.3600000000000002E-2</v>
      </c>
      <c r="I66" s="343">
        <f>'UT Gen Plant Split'!H42</f>
        <v>6.0899999999999996E-2</v>
      </c>
      <c r="J66" s="344">
        <f t="shared" si="0"/>
        <v>1924895.313330851</v>
      </c>
      <c r="K66" s="344">
        <f t="shared" si="1"/>
        <v>2187054.563094194</v>
      </c>
    </row>
    <row r="67" spans="1:11" x14ac:dyDescent="0.25">
      <c r="A67" s="339">
        <v>396.7</v>
      </c>
      <c r="B67" s="339" t="s">
        <v>15</v>
      </c>
      <c r="C67" s="339" t="s">
        <v>21</v>
      </c>
      <c r="D67" s="339" t="s">
        <v>645</v>
      </c>
      <c r="E67" s="340">
        <v>4034381.3699999996</v>
      </c>
      <c r="F67" s="341">
        <v>7.1891110321883264E-2</v>
      </c>
      <c r="G67" s="342">
        <v>3825432.1993429093</v>
      </c>
      <c r="H67" s="343">
        <f>'UT Gen Plant Split'!G43</f>
        <v>5.3600000000000002E-2</v>
      </c>
      <c r="I67" s="343">
        <f>'UT Gen Plant Split'!H43</f>
        <v>6.0899999999999996E-2</v>
      </c>
      <c r="J67" s="344">
        <f t="shared" si="0"/>
        <v>205043.16588477994</v>
      </c>
      <c r="K67" s="344">
        <f t="shared" si="1"/>
        <v>232968.82093998315</v>
      </c>
    </row>
    <row r="68" spans="1:11" x14ac:dyDescent="0.25">
      <c r="A68" s="339">
        <v>396.7</v>
      </c>
      <c r="B68" s="339" t="s">
        <v>15</v>
      </c>
      <c r="C68" s="339" t="s">
        <v>549</v>
      </c>
      <c r="D68" s="339" t="s">
        <v>646</v>
      </c>
      <c r="E68" s="340">
        <v>403876.32</v>
      </c>
      <c r="F68" s="341">
        <v>7.1969192831951414E-3</v>
      </c>
      <c r="G68" s="342">
        <v>382958.70850705437</v>
      </c>
      <c r="H68" s="343">
        <f>'UT Gen Plant Split'!G44</f>
        <v>5.3600000000000002E-2</v>
      </c>
      <c r="I68" s="343">
        <f>'UT Gen Plant Split'!H44</f>
        <v>6.0899999999999996E-2</v>
      </c>
      <c r="J68" s="344">
        <f t="shared" ref="J68:J93" si="5">G68*H68</f>
        <v>20526.586775978114</v>
      </c>
      <c r="K68" s="344">
        <f t="shared" ref="K68:K93" si="6">G68*I68</f>
        <v>23322.185348079609</v>
      </c>
    </row>
    <row r="69" spans="1:11" x14ac:dyDescent="0.25">
      <c r="A69" s="333">
        <v>390</v>
      </c>
      <c r="B69" s="333" t="s">
        <v>13</v>
      </c>
      <c r="C69" s="333" t="s">
        <v>21</v>
      </c>
      <c r="D69" s="333" t="s">
        <v>568</v>
      </c>
      <c r="E69" s="334">
        <v>1487533.01</v>
      </c>
      <c r="F69" s="335">
        <v>0.11403754043869273</v>
      </c>
      <c r="G69" s="336">
        <v>1488037.0559287393</v>
      </c>
      <c r="H69" s="337">
        <v>2.52E-2</v>
      </c>
      <c r="I69" s="337">
        <v>2.0799999999999999E-2</v>
      </c>
      <c r="J69" s="338">
        <f t="shared" si="5"/>
        <v>37498.533809404231</v>
      </c>
      <c r="K69" s="338">
        <f t="shared" si="6"/>
        <v>30951.170763317776</v>
      </c>
    </row>
    <row r="70" spans="1:11" x14ac:dyDescent="0.25">
      <c r="A70" s="333">
        <v>390</v>
      </c>
      <c r="B70" s="333" t="s">
        <v>13</v>
      </c>
      <c r="C70" s="333" t="s">
        <v>13</v>
      </c>
      <c r="D70" s="333" t="s">
        <v>569</v>
      </c>
      <c r="E70" s="334">
        <v>11463975.569999998</v>
      </c>
      <c r="F70" s="335">
        <v>0.87885349021737691</v>
      </c>
      <c r="G70" s="336">
        <v>11467860.10242676</v>
      </c>
      <c r="H70" s="337">
        <v>2.52E-2</v>
      </c>
      <c r="I70" s="337">
        <v>2.0799999999999999E-2</v>
      </c>
      <c r="J70" s="338">
        <f t="shared" si="5"/>
        <v>288990.07458115433</v>
      </c>
      <c r="K70" s="338">
        <f t="shared" si="6"/>
        <v>238531.4901304766</v>
      </c>
    </row>
    <row r="71" spans="1:11" x14ac:dyDescent="0.25">
      <c r="A71" s="333">
        <v>390</v>
      </c>
      <c r="B71" s="333" t="s">
        <v>13</v>
      </c>
      <c r="C71" s="333" t="s">
        <v>548</v>
      </c>
      <c r="D71" s="333" t="s">
        <v>570</v>
      </c>
      <c r="E71" s="334">
        <v>92731.1</v>
      </c>
      <c r="F71" s="335">
        <v>7.1089693439303639E-3</v>
      </c>
      <c r="G71" s="336">
        <v>92762.521644500186</v>
      </c>
      <c r="H71" s="337">
        <v>2.52E-2</v>
      </c>
      <c r="I71" s="337">
        <v>2.0799999999999999E-2</v>
      </c>
      <c r="J71" s="338">
        <f t="shared" si="5"/>
        <v>2337.6155454414047</v>
      </c>
      <c r="K71" s="338">
        <f t="shared" si="6"/>
        <v>1929.4604502056038</v>
      </c>
    </row>
    <row r="72" spans="1:11" x14ac:dyDescent="0.25">
      <c r="A72" s="333">
        <v>392.1</v>
      </c>
      <c r="B72" s="333" t="s">
        <v>13</v>
      </c>
      <c r="C72" s="333" t="s">
        <v>13</v>
      </c>
      <c r="D72" s="333" t="s">
        <v>571</v>
      </c>
      <c r="E72" s="334">
        <v>1334844.5199999998</v>
      </c>
      <c r="F72" s="335">
        <v>0.62701616575830488</v>
      </c>
      <c r="G72" s="336">
        <v>1022424.2474668216</v>
      </c>
      <c r="H72" s="337">
        <v>5.5999999999999994E-2</v>
      </c>
      <c r="I72" s="337">
        <v>2.8999999999999998E-2</v>
      </c>
      <c r="J72" s="338">
        <f t="shared" si="5"/>
        <v>57255.757858142002</v>
      </c>
      <c r="K72" s="338">
        <f t="shared" si="6"/>
        <v>29650.303176537822</v>
      </c>
    </row>
    <row r="73" spans="1:11" x14ac:dyDescent="0.25">
      <c r="A73" s="333">
        <v>392.1</v>
      </c>
      <c r="B73" s="333" t="s">
        <v>13</v>
      </c>
      <c r="C73" s="333" t="s">
        <v>548</v>
      </c>
      <c r="D73" s="333" t="s">
        <v>572</v>
      </c>
      <c r="E73" s="334">
        <v>794039.22</v>
      </c>
      <c r="F73" s="335">
        <v>0.37298383424169518</v>
      </c>
      <c r="G73" s="336">
        <v>608194.39253317844</v>
      </c>
      <c r="H73" s="337">
        <v>5.5999999999999994E-2</v>
      </c>
      <c r="I73" s="337">
        <v>2.8999999999999998E-2</v>
      </c>
      <c r="J73" s="338">
        <f t="shared" si="5"/>
        <v>34058.885981857988</v>
      </c>
      <c r="K73" s="338">
        <f t="shared" si="6"/>
        <v>17637.637383462174</v>
      </c>
    </row>
    <row r="74" spans="1:11" x14ac:dyDescent="0.25">
      <c r="A74" s="333">
        <v>392.5</v>
      </c>
      <c r="B74" s="333" t="s">
        <v>13</v>
      </c>
      <c r="C74" s="333" t="s">
        <v>13</v>
      </c>
      <c r="D74" s="333" t="s">
        <v>573</v>
      </c>
      <c r="E74" s="334">
        <v>3306385.63</v>
      </c>
      <c r="F74" s="335">
        <v>0.66706319210452314</v>
      </c>
      <c r="G74" s="336">
        <v>3133469.2825411805</v>
      </c>
      <c r="H74" s="337">
        <v>5.0700000000000002E-2</v>
      </c>
      <c r="I74" s="337">
        <v>3.4300000000000004E-2</v>
      </c>
      <c r="J74" s="338">
        <f t="shared" si="5"/>
        <v>158866.89262483787</v>
      </c>
      <c r="K74" s="338">
        <f t="shared" si="6"/>
        <v>107477.99639116251</v>
      </c>
    </row>
    <row r="75" spans="1:11" x14ac:dyDescent="0.25">
      <c r="A75" s="333">
        <v>392.5</v>
      </c>
      <c r="B75" s="333" t="s">
        <v>13</v>
      </c>
      <c r="C75" s="333" t="s">
        <v>548</v>
      </c>
      <c r="D75" s="333" t="s">
        <v>574</v>
      </c>
      <c r="E75" s="334">
        <v>1650244.67</v>
      </c>
      <c r="F75" s="335">
        <v>0.33293680789547692</v>
      </c>
      <c r="G75" s="336">
        <v>1563940.6774588199</v>
      </c>
      <c r="H75" s="337">
        <v>5.0700000000000002E-2</v>
      </c>
      <c r="I75" s="337">
        <v>3.4300000000000004E-2</v>
      </c>
      <c r="J75" s="338">
        <f t="shared" si="5"/>
        <v>79291.792347162176</v>
      </c>
      <c r="K75" s="338">
        <f t="shared" si="6"/>
        <v>53643.165236837529</v>
      </c>
    </row>
    <row r="76" spans="1:11" x14ac:dyDescent="0.25">
      <c r="A76" s="333">
        <v>392.9</v>
      </c>
      <c r="B76" s="333" t="s">
        <v>13</v>
      </c>
      <c r="C76" s="333" t="s">
        <v>13</v>
      </c>
      <c r="D76" s="333" t="s">
        <v>575</v>
      </c>
      <c r="E76" s="334">
        <v>666458.6</v>
      </c>
      <c r="F76" s="335">
        <v>0.88173964636749447</v>
      </c>
      <c r="G76" s="336">
        <v>620649.54488268367</v>
      </c>
      <c r="H76" s="337">
        <v>2.3799999999999998E-2</v>
      </c>
      <c r="I76" s="337">
        <v>2.29E-2</v>
      </c>
      <c r="J76" s="338">
        <f t="shared" si="5"/>
        <v>14771.45916820787</v>
      </c>
      <c r="K76" s="338">
        <f t="shared" si="6"/>
        <v>14212.874577813456</v>
      </c>
    </row>
    <row r="77" spans="1:11" x14ac:dyDescent="0.25">
      <c r="A77" s="333">
        <v>392.9</v>
      </c>
      <c r="B77" s="333" t="s">
        <v>13</v>
      </c>
      <c r="C77" s="333" t="s">
        <v>548</v>
      </c>
      <c r="D77" s="333" t="s">
        <v>576</v>
      </c>
      <c r="E77" s="334">
        <v>89386.50999999998</v>
      </c>
      <c r="F77" s="335">
        <v>0.11826035363250545</v>
      </c>
      <c r="G77" s="336">
        <v>83242.525117316269</v>
      </c>
      <c r="H77" s="337">
        <v>2.3799999999999998E-2</v>
      </c>
      <c r="I77" s="337">
        <v>2.29E-2</v>
      </c>
      <c r="J77" s="338">
        <f t="shared" si="5"/>
        <v>1981.172097792127</v>
      </c>
      <c r="K77" s="338">
        <f t="shared" si="6"/>
        <v>1906.2538251865426</v>
      </c>
    </row>
    <row r="78" spans="1:11" x14ac:dyDescent="0.25">
      <c r="A78" s="333">
        <v>396.3</v>
      </c>
      <c r="B78" s="333" t="s">
        <v>13</v>
      </c>
      <c r="C78" s="333" t="s">
        <v>13</v>
      </c>
      <c r="D78" s="333" t="s">
        <v>577</v>
      </c>
      <c r="E78" s="334">
        <v>2391985.6100000003</v>
      </c>
      <c r="F78" s="335">
        <v>0.96834857532741248</v>
      </c>
      <c r="G78" s="336">
        <v>2348543.9241861207</v>
      </c>
      <c r="H78" s="337">
        <v>5.6600000000000004E-2</v>
      </c>
      <c r="I78" s="337">
        <v>9.4899999999999998E-2</v>
      </c>
      <c r="J78" s="338">
        <f t="shared" si="5"/>
        <v>132927.58610893445</v>
      </c>
      <c r="K78" s="338">
        <f t="shared" si="6"/>
        <v>222876.81840526286</v>
      </c>
    </row>
    <row r="79" spans="1:11" x14ac:dyDescent="0.25">
      <c r="A79" s="333">
        <v>396.3</v>
      </c>
      <c r="B79" s="333" t="s">
        <v>13</v>
      </c>
      <c r="C79" s="333" t="s">
        <v>548</v>
      </c>
      <c r="D79" s="333" t="s">
        <v>578</v>
      </c>
      <c r="E79" s="334">
        <v>78184.399999999994</v>
      </c>
      <c r="F79" s="335">
        <v>3.1651424672587608E-2</v>
      </c>
      <c r="G79" s="336">
        <v>76764.465813879739</v>
      </c>
      <c r="H79" s="337">
        <v>5.6600000000000004E-2</v>
      </c>
      <c r="I79" s="337">
        <v>9.4899999999999998E-2</v>
      </c>
      <c r="J79" s="338">
        <f t="shared" si="5"/>
        <v>4344.8687650655938</v>
      </c>
      <c r="K79" s="338">
        <f t="shared" si="6"/>
        <v>7284.9478057371871</v>
      </c>
    </row>
    <row r="80" spans="1:11" x14ac:dyDescent="0.25">
      <c r="A80" s="333">
        <v>396.7</v>
      </c>
      <c r="B80" s="333" t="s">
        <v>13</v>
      </c>
      <c r="C80" s="333" t="s">
        <v>13</v>
      </c>
      <c r="D80" s="333" t="s">
        <v>579</v>
      </c>
      <c r="E80" s="334">
        <v>6485311.8200000003</v>
      </c>
      <c r="F80" s="335">
        <v>0.9262759473981913</v>
      </c>
      <c r="G80" s="336">
        <v>5846222.5244217934</v>
      </c>
      <c r="H80" s="337">
        <v>6.0299999999999999E-2</v>
      </c>
      <c r="I80" s="337">
        <v>3.9300000000000002E-2</v>
      </c>
      <c r="J80" s="338">
        <f t="shared" si="5"/>
        <v>352527.21822263417</v>
      </c>
      <c r="K80" s="338">
        <f t="shared" si="6"/>
        <v>229756.54520977649</v>
      </c>
    </row>
    <row r="81" spans="1:11" x14ac:dyDescent="0.25">
      <c r="A81" s="333">
        <v>396.7</v>
      </c>
      <c r="B81" s="333" t="s">
        <v>13</v>
      </c>
      <c r="C81" s="333" t="s">
        <v>548</v>
      </c>
      <c r="D81" s="333" t="s">
        <v>580</v>
      </c>
      <c r="E81" s="334">
        <v>516178.22000000003</v>
      </c>
      <c r="F81" s="335">
        <v>7.372405260180874E-2</v>
      </c>
      <c r="G81" s="336">
        <v>465311.8955782064</v>
      </c>
      <c r="H81" s="337">
        <v>6.0299999999999999E-2</v>
      </c>
      <c r="I81" s="337">
        <v>3.9300000000000002E-2</v>
      </c>
      <c r="J81" s="338">
        <f t="shared" si="5"/>
        <v>28058.307303365847</v>
      </c>
      <c r="K81" s="338">
        <f t="shared" si="6"/>
        <v>18286.757496223512</v>
      </c>
    </row>
    <row r="82" spans="1:11" x14ac:dyDescent="0.25">
      <c r="A82" s="339">
        <v>389.2</v>
      </c>
      <c r="B82" s="339" t="s">
        <v>14</v>
      </c>
      <c r="C82" s="339" t="s">
        <v>14</v>
      </c>
      <c r="D82" s="339" t="s">
        <v>647</v>
      </c>
      <c r="E82" s="340">
        <v>74314.75</v>
      </c>
      <c r="F82" s="341">
        <v>1</v>
      </c>
      <c r="G82" s="342">
        <v>74246.25</v>
      </c>
      <c r="H82" s="343">
        <f>'WY Gen Plant Split'!G17</f>
        <v>1.9799999999999998E-2</v>
      </c>
      <c r="I82" s="343">
        <f>'WY Gen Plant Split'!H17</f>
        <v>1.8799999999999997E-2</v>
      </c>
      <c r="J82" s="344">
        <f t="shared" si="5"/>
        <v>1470.07575</v>
      </c>
      <c r="K82" s="344">
        <f t="shared" si="6"/>
        <v>1395.8294999999998</v>
      </c>
    </row>
    <row r="83" spans="1:11" x14ac:dyDescent="0.25">
      <c r="A83" s="339">
        <v>390</v>
      </c>
      <c r="B83" s="339" t="s">
        <v>14</v>
      </c>
      <c r="C83" s="339" t="s">
        <v>547</v>
      </c>
      <c r="D83" s="339" t="s">
        <v>648</v>
      </c>
      <c r="E83" s="340">
        <v>602957.67000000004</v>
      </c>
      <c r="F83" s="341">
        <v>4.3904024113019718E-2</v>
      </c>
      <c r="G83" s="342">
        <v>829188.0460482731</v>
      </c>
      <c r="H83" s="343">
        <f>'WY Gen Plant Split'!G18</f>
        <v>1.95E-2</v>
      </c>
      <c r="I83" s="343">
        <f>'WY Gen Plant Split'!H18</f>
        <v>2.5499999999999998E-2</v>
      </c>
      <c r="J83" s="344">
        <f t="shared" si="5"/>
        <v>16169.166897941326</v>
      </c>
      <c r="K83" s="344">
        <f t="shared" si="6"/>
        <v>21144.295174230963</v>
      </c>
    </row>
    <row r="84" spans="1:11" x14ac:dyDescent="0.25">
      <c r="A84" s="339">
        <v>390</v>
      </c>
      <c r="B84" s="339" t="s">
        <v>14</v>
      </c>
      <c r="C84" s="339" t="s">
        <v>14</v>
      </c>
      <c r="D84" s="339" t="s">
        <v>649</v>
      </c>
      <c r="E84" s="340">
        <v>13011886.459999999</v>
      </c>
      <c r="F84" s="341">
        <v>0.94745320495834262</v>
      </c>
      <c r="G84" s="342">
        <v>17893960.46520045</v>
      </c>
      <c r="H84" s="343">
        <f>'WY Gen Plant Split'!G19</f>
        <v>1.95E-2</v>
      </c>
      <c r="I84" s="343">
        <f>'WY Gen Plant Split'!H19</f>
        <v>2.5499999999999998E-2</v>
      </c>
      <c r="J84" s="344">
        <f t="shared" si="5"/>
        <v>348932.2290714088</v>
      </c>
      <c r="K84" s="344">
        <f t="shared" si="6"/>
        <v>456295.99186261144</v>
      </c>
    </row>
    <row r="85" spans="1:11" x14ac:dyDescent="0.25">
      <c r="A85" s="339">
        <v>390</v>
      </c>
      <c r="B85" s="339" t="s">
        <v>14</v>
      </c>
      <c r="C85" s="339" t="s">
        <v>21</v>
      </c>
      <c r="D85" s="339" t="s">
        <v>650</v>
      </c>
      <c r="E85" s="340">
        <v>96266.540000000008</v>
      </c>
      <c r="F85" s="341">
        <v>7.0095940456930874E-3</v>
      </c>
      <c r="G85" s="342">
        <v>132385.85090463801</v>
      </c>
      <c r="H85" s="343">
        <f>'WY Gen Plant Split'!G20</f>
        <v>1.95E-2</v>
      </c>
      <c r="I85" s="343">
        <f>'WY Gen Plant Split'!H20</f>
        <v>2.5499999999999998E-2</v>
      </c>
      <c r="J85" s="344">
        <f t="shared" si="5"/>
        <v>2581.5240926404413</v>
      </c>
      <c r="K85" s="344">
        <f t="shared" si="6"/>
        <v>3375.8391980682691</v>
      </c>
    </row>
    <row r="86" spans="1:11" x14ac:dyDescent="0.25">
      <c r="A86" s="339">
        <v>390</v>
      </c>
      <c r="B86" s="339" t="s">
        <v>14</v>
      </c>
      <c r="C86" s="339" t="s">
        <v>550</v>
      </c>
      <c r="D86" s="339" t="s">
        <v>651</v>
      </c>
      <c r="E86" s="340">
        <v>1705928.33</v>
      </c>
      <c r="F86" s="341">
        <v>0.31006332289782834</v>
      </c>
      <c r="G86" s="342">
        <v>30844.797846639107</v>
      </c>
      <c r="H86" s="343">
        <f>'WY Gen Plant Split'!G21</f>
        <v>1.95E-2</v>
      </c>
      <c r="I86" s="343">
        <f>'WY Gen Plant Split'!H21</f>
        <v>2.5499999999999998E-2</v>
      </c>
      <c r="J86" s="344">
        <f t="shared" si="5"/>
        <v>601.47355800946264</v>
      </c>
      <c r="K86" s="344">
        <f t="shared" si="6"/>
        <v>786.54234508929721</v>
      </c>
    </row>
    <row r="87" spans="1:11" x14ac:dyDescent="0.25">
      <c r="A87" s="339">
        <v>392.1</v>
      </c>
      <c r="B87" s="339" t="s">
        <v>14</v>
      </c>
      <c r="C87" s="339" t="s">
        <v>547</v>
      </c>
      <c r="D87" s="339" t="s">
        <v>652</v>
      </c>
      <c r="E87" s="340">
        <v>3049473.45</v>
      </c>
      <c r="F87" s="341">
        <v>0.55426119278745112</v>
      </c>
      <c r="G87" s="342">
        <v>1446493.3557118888</v>
      </c>
      <c r="H87" s="343">
        <f>'WY Gen Plant Split'!G22</f>
        <v>5.8499999999999996E-2</v>
      </c>
      <c r="I87" s="343">
        <f>'WY Gen Plant Split'!H22</f>
        <v>8.7799999999999989E-2</v>
      </c>
      <c r="J87" s="344">
        <f t="shared" si="5"/>
        <v>84619.86130914549</v>
      </c>
      <c r="K87" s="344">
        <f t="shared" si="6"/>
        <v>127002.11663150381</v>
      </c>
    </row>
    <row r="88" spans="1:11" x14ac:dyDescent="0.25">
      <c r="A88" s="339">
        <v>392.1</v>
      </c>
      <c r="B88" s="339" t="s">
        <v>14</v>
      </c>
      <c r="C88" s="339" t="s">
        <v>14</v>
      </c>
      <c r="D88" s="339" t="s">
        <v>653</v>
      </c>
      <c r="E88" s="340">
        <v>1490310.61</v>
      </c>
      <c r="F88" s="341">
        <v>0.18144315566475325</v>
      </c>
      <c r="G88" s="342">
        <v>2585714.1863895361</v>
      </c>
      <c r="H88" s="343">
        <f>'WY Gen Plant Split'!G23</f>
        <v>5.8499999999999996E-2</v>
      </c>
      <c r="I88" s="343">
        <f>'WY Gen Plant Split'!H23</f>
        <v>8.7799999999999989E-2</v>
      </c>
      <c r="J88" s="344">
        <f t="shared" si="5"/>
        <v>151264.27990378786</v>
      </c>
      <c r="K88" s="344">
        <f t="shared" si="6"/>
        <v>227025.70556500123</v>
      </c>
    </row>
    <row r="89" spans="1:11" x14ac:dyDescent="0.25">
      <c r="A89" s="339">
        <v>392.1</v>
      </c>
      <c r="B89" s="339" t="s">
        <v>14</v>
      </c>
      <c r="C89" s="339" t="s">
        <v>550</v>
      </c>
      <c r="D89" s="339" t="s">
        <v>654</v>
      </c>
      <c r="E89" s="340">
        <v>5062388.7700000005</v>
      </c>
      <c r="F89" s="341">
        <v>0.61633849176622901</v>
      </c>
      <c r="G89" s="342">
        <v>632947.11789857585</v>
      </c>
      <c r="H89" s="343">
        <f>'WY Gen Plant Split'!G24</f>
        <v>5.8499999999999996E-2</v>
      </c>
      <c r="I89" s="343">
        <f>'WY Gen Plant Split'!H24</f>
        <v>8.7799999999999989E-2</v>
      </c>
      <c r="J89" s="344">
        <f t="shared" si="5"/>
        <v>37027.406397066683</v>
      </c>
      <c r="K89" s="344">
        <f t="shared" si="6"/>
        <v>55572.75695149495</v>
      </c>
    </row>
    <row r="90" spans="1:11" x14ac:dyDescent="0.25">
      <c r="A90" s="339">
        <v>392.5</v>
      </c>
      <c r="B90" s="339" t="s">
        <v>14</v>
      </c>
      <c r="C90" s="339" t="s">
        <v>547</v>
      </c>
      <c r="D90" s="339" t="s">
        <v>655</v>
      </c>
      <c r="E90" s="340">
        <v>480650.3</v>
      </c>
      <c r="F90" s="341">
        <v>0.1287595953397451</v>
      </c>
      <c r="G90" s="342">
        <v>1475558.0095279345</v>
      </c>
      <c r="H90" s="343">
        <f>'WY Gen Plant Split'!G25</f>
        <v>5.6600000000000004E-2</v>
      </c>
      <c r="I90" s="343">
        <f>'WY Gen Plant Split'!H25</f>
        <v>6.8600000000000008E-2</v>
      </c>
      <c r="J90" s="344">
        <f t="shared" si="5"/>
        <v>83516.583339281104</v>
      </c>
      <c r="K90" s="344">
        <f t="shared" si="6"/>
        <v>101223.27945361631</v>
      </c>
    </row>
    <row r="91" spans="1:11" x14ac:dyDescent="0.25">
      <c r="A91" s="339">
        <v>392.5</v>
      </c>
      <c r="B91" s="339" t="s">
        <v>14</v>
      </c>
      <c r="C91" s="339" t="s">
        <v>14</v>
      </c>
      <c r="D91" s="339" t="s">
        <v>656</v>
      </c>
      <c r="E91" s="340">
        <v>3152519.3400000003</v>
      </c>
      <c r="F91" s="341">
        <v>0.8445165113162737</v>
      </c>
      <c r="G91" s="342">
        <v>5012276.1300865784</v>
      </c>
      <c r="H91" s="343">
        <f>'WY Gen Plant Split'!G26</f>
        <v>5.6600000000000004E-2</v>
      </c>
      <c r="I91" s="343">
        <f>'WY Gen Plant Split'!H26</f>
        <v>6.8600000000000008E-2</v>
      </c>
      <c r="J91" s="344">
        <f t="shared" si="5"/>
        <v>283694.82896290038</v>
      </c>
      <c r="K91" s="344">
        <f t="shared" si="6"/>
        <v>343842.14252393931</v>
      </c>
    </row>
    <row r="92" spans="1:11" x14ac:dyDescent="0.25">
      <c r="A92" s="339">
        <v>392.5</v>
      </c>
      <c r="B92" s="339" t="s">
        <v>14</v>
      </c>
      <c r="C92" s="339" t="s">
        <v>550</v>
      </c>
      <c r="D92" s="339" t="s">
        <v>657</v>
      </c>
      <c r="E92" s="340">
        <v>4768300.43</v>
      </c>
      <c r="F92" s="341">
        <v>1</v>
      </c>
      <c r="G92" s="342">
        <v>1644509.040385487</v>
      </c>
      <c r="H92" s="343">
        <f>'WY Gen Plant Split'!G27</f>
        <v>5.6600000000000004E-2</v>
      </c>
      <c r="I92" s="343">
        <f>'WY Gen Plant Split'!H27</f>
        <v>6.8600000000000008E-2</v>
      </c>
      <c r="J92" s="344">
        <f t="shared" si="5"/>
        <v>93079.211685818576</v>
      </c>
      <c r="K92" s="344">
        <f t="shared" si="6"/>
        <v>112813.32017044442</v>
      </c>
    </row>
    <row r="93" spans="1:11" x14ac:dyDescent="0.25">
      <c r="A93" s="339">
        <v>392.9</v>
      </c>
      <c r="B93" s="339" t="s">
        <v>14</v>
      </c>
      <c r="C93" s="339" t="s">
        <v>547</v>
      </c>
      <c r="D93" s="339" t="s">
        <v>658</v>
      </c>
      <c r="E93" s="340">
        <v>14470354.679999998</v>
      </c>
      <c r="F93" s="341">
        <v>0.36894269812905711</v>
      </c>
      <c r="G93" s="342">
        <v>491054.52724963101</v>
      </c>
      <c r="H93" s="343">
        <f>'WY Gen Plant Split'!G28</f>
        <v>2.6800000000000001E-2</v>
      </c>
      <c r="I93" s="343">
        <f>'WY Gen Plant Split'!H28</f>
        <v>3.0699999999999998E-2</v>
      </c>
      <c r="J93" s="344">
        <f t="shared" si="5"/>
        <v>13160.261330290112</v>
      </c>
      <c r="K93" s="344">
        <f t="shared" si="6"/>
        <v>15075.373986563671</v>
      </c>
    </row>
    <row r="94" spans="1:11" x14ac:dyDescent="0.25">
      <c r="A94" s="339">
        <v>392.9</v>
      </c>
      <c r="B94" s="339" t="s">
        <v>14</v>
      </c>
      <c r="C94" s="339" t="s">
        <v>14</v>
      </c>
      <c r="D94" s="339" t="s">
        <v>659</v>
      </c>
      <c r="E94" s="340">
        <v>14870651.450000003</v>
      </c>
      <c r="F94" s="341">
        <v>0.37914884536194227</v>
      </c>
      <c r="G94" s="342">
        <v>3220759.2383673098</v>
      </c>
      <c r="H94" s="343">
        <f>'WY Gen Plant Split'!G29</f>
        <v>2.6800000000000001E-2</v>
      </c>
      <c r="I94" s="343">
        <f>'WY Gen Plant Split'!H29</f>
        <v>3.0699999999999998E-2</v>
      </c>
      <c r="J94" s="344">
        <f t="shared" ref="J94:J99" si="7">G94*H94</f>
        <v>86316.347588243909</v>
      </c>
      <c r="K94" s="344">
        <f t="shared" ref="K94:K99" si="8">G94*I94</f>
        <v>98877.308617876406</v>
      </c>
    </row>
    <row r="95" spans="1:11" x14ac:dyDescent="0.25">
      <c r="A95" s="339">
        <v>392.9</v>
      </c>
      <c r="B95" s="339" t="s">
        <v>14</v>
      </c>
      <c r="C95" s="339" t="s">
        <v>550</v>
      </c>
      <c r="D95" s="339" t="s">
        <v>660</v>
      </c>
      <c r="E95" s="340">
        <v>9880137.8399999999</v>
      </c>
      <c r="F95" s="341">
        <v>0.25190845650900068</v>
      </c>
      <c r="G95" s="342">
        <v>101917.75438305931</v>
      </c>
      <c r="H95" s="343">
        <f>'WY Gen Plant Split'!G30</f>
        <v>2.6800000000000001E-2</v>
      </c>
      <c r="I95" s="343">
        <f>'WY Gen Plant Split'!H30</f>
        <v>3.0699999999999998E-2</v>
      </c>
      <c r="J95" s="344">
        <f t="shared" si="7"/>
        <v>2731.3958174659897</v>
      </c>
      <c r="K95" s="344">
        <f t="shared" si="8"/>
        <v>3128.8750595599204</v>
      </c>
    </row>
    <row r="96" spans="1:11" x14ac:dyDescent="0.25">
      <c r="A96" s="339">
        <v>396.3</v>
      </c>
      <c r="B96" s="339" t="s">
        <v>14</v>
      </c>
      <c r="C96" s="339" t="s">
        <v>14</v>
      </c>
      <c r="D96" s="339" t="s">
        <v>661</v>
      </c>
      <c r="E96" s="340">
        <v>75245748.079999998</v>
      </c>
      <c r="F96" s="341">
        <v>7</v>
      </c>
      <c r="G96" s="342">
        <v>4408343.9000000004</v>
      </c>
      <c r="H96" s="343">
        <f>'WY Gen Plant Split'!G31</f>
        <v>8.4700000000000011E-2</v>
      </c>
      <c r="I96" s="343">
        <f>'WY Gen Plant Split'!H31</f>
        <v>0.1489</v>
      </c>
      <c r="J96" s="344">
        <f t="shared" si="7"/>
        <v>373386.72833000007</v>
      </c>
      <c r="K96" s="344">
        <f t="shared" si="8"/>
        <v>656402.40671000013</v>
      </c>
    </row>
    <row r="97" spans="1:11" x14ac:dyDescent="0.25">
      <c r="A97" s="339">
        <v>396.7</v>
      </c>
      <c r="B97" s="339" t="s">
        <v>14</v>
      </c>
      <c r="C97" s="339" t="s">
        <v>547</v>
      </c>
      <c r="D97" s="339" t="s">
        <v>662</v>
      </c>
      <c r="E97" s="340">
        <v>0</v>
      </c>
      <c r="F97" s="341">
        <v>0</v>
      </c>
      <c r="G97" s="342">
        <v>14495528.481482696</v>
      </c>
      <c r="H97" s="343">
        <f>'WY Gen Plant Split'!G32</f>
        <v>4.8600000000000004E-2</v>
      </c>
      <c r="I97" s="343">
        <f>'WY Gen Plant Split'!H32</f>
        <v>5.7999999999999996E-2</v>
      </c>
      <c r="J97" s="344">
        <f t="shared" si="7"/>
        <v>704482.68420005904</v>
      </c>
      <c r="K97" s="344">
        <f t="shared" si="8"/>
        <v>840740.6519259963</v>
      </c>
    </row>
    <row r="98" spans="1:11" x14ac:dyDescent="0.25">
      <c r="A98" s="339">
        <v>396.7</v>
      </c>
      <c r="B98" s="339" t="s">
        <v>14</v>
      </c>
      <c r="C98" s="339" t="s">
        <v>14</v>
      </c>
      <c r="D98" s="339" t="s">
        <v>663</v>
      </c>
      <c r="E98" s="340">
        <v>0</v>
      </c>
      <c r="F98" s="341">
        <v>0</v>
      </c>
      <c r="G98" s="342">
        <v>14896521.640178418</v>
      </c>
      <c r="H98" s="343">
        <f>'WY Gen Plant Split'!G33</f>
        <v>4.8600000000000004E-2</v>
      </c>
      <c r="I98" s="343">
        <f>'WY Gen Plant Split'!H33</f>
        <v>5.7999999999999996E-2</v>
      </c>
      <c r="J98" s="344">
        <f t="shared" si="7"/>
        <v>723970.9517126712</v>
      </c>
      <c r="K98" s="344">
        <f t="shared" si="8"/>
        <v>863998.25513034815</v>
      </c>
    </row>
    <row r="99" spans="1:11" x14ac:dyDescent="0.25">
      <c r="A99" s="339">
        <v>396.7</v>
      </c>
      <c r="B99" s="339" t="s">
        <v>14</v>
      </c>
      <c r="C99" s="339" t="s">
        <v>550</v>
      </c>
      <c r="D99" s="339" t="s">
        <v>664</v>
      </c>
      <c r="E99" s="340">
        <v>0</v>
      </c>
      <c r="F99" s="341">
        <v>0</v>
      </c>
      <c r="G99" s="342">
        <v>9897326.1283388883</v>
      </c>
      <c r="H99" s="343">
        <f>'WY Gen Plant Split'!G34</f>
        <v>4.8600000000000004E-2</v>
      </c>
      <c r="I99" s="343">
        <f>'WY Gen Plant Split'!H34</f>
        <v>5.7999999999999996E-2</v>
      </c>
      <c r="J99" s="344">
        <f t="shared" si="7"/>
        <v>481010.04983726999</v>
      </c>
      <c r="K99" s="344">
        <f t="shared" si="8"/>
        <v>574044.91544365545</v>
      </c>
    </row>
    <row r="100" spans="1:11" x14ac:dyDescent="0.25">
      <c r="A100" s="333">
        <v>390</v>
      </c>
      <c r="B100" s="333" t="s">
        <v>31</v>
      </c>
      <c r="C100" s="333" t="s">
        <v>547</v>
      </c>
      <c r="D100" s="333" t="s">
        <v>665</v>
      </c>
      <c r="E100" s="334">
        <v>34265.83</v>
      </c>
      <c r="F100" s="335">
        <v>8.8909588261405978E-2</v>
      </c>
      <c r="G100" s="336">
        <v>32334.32520806156</v>
      </c>
      <c r="H100" s="337">
        <f>'Other Sts Gen Plant Split'!G15</f>
        <v>1.5100000000000001E-2</v>
      </c>
      <c r="I100" s="337">
        <f>'Other Sts Gen Plant Split'!H15</f>
        <v>1.7600000000000001E-2</v>
      </c>
      <c r="J100" s="338">
        <f t="shared" ref="J100:J108" si="9">G100*H100</f>
        <v>488.24831064172957</v>
      </c>
      <c r="K100" s="338">
        <f t="shared" ref="K100:K108" si="10">G100*I100</f>
        <v>569.0841236618835</v>
      </c>
    </row>
    <row r="101" spans="1:11" x14ac:dyDescent="0.25">
      <c r="A101" s="333">
        <v>390</v>
      </c>
      <c r="B101" s="333" t="s">
        <v>31</v>
      </c>
      <c r="C101" s="333" t="s">
        <v>548</v>
      </c>
      <c r="D101" s="333" t="s">
        <v>666</v>
      </c>
      <c r="E101" s="334">
        <v>351135.00999999995</v>
      </c>
      <c r="F101" s="335">
        <v>0.91109041173859395</v>
      </c>
      <c r="G101" s="336">
        <v>331342.14479193836</v>
      </c>
      <c r="H101" s="337">
        <f>'Other Sts Gen Plant Split'!G16</f>
        <v>1.5100000000000001E-2</v>
      </c>
      <c r="I101" s="337">
        <f>'Other Sts Gen Plant Split'!H16</f>
        <v>1.7600000000000001E-2</v>
      </c>
      <c r="J101" s="338">
        <f t="shared" si="9"/>
        <v>5003.2663863582693</v>
      </c>
      <c r="K101" s="338">
        <f t="shared" si="10"/>
        <v>5831.6217483381151</v>
      </c>
    </row>
    <row r="102" spans="1:11" x14ac:dyDescent="0.25">
      <c r="A102" s="333">
        <v>392.1</v>
      </c>
      <c r="B102" s="333" t="s">
        <v>31</v>
      </c>
      <c r="C102" s="333" t="s">
        <v>547</v>
      </c>
      <c r="D102" s="333" t="s">
        <v>667</v>
      </c>
      <c r="E102" s="334">
        <v>477229.62</v>
      </c>
      <c r="F102" s="335">
        <v>0.81651629179112273</v>
      </c>
      <c r="G102" s="336">
        <v>334604.77553915529</v>
      </c>
      <c r="H102" s="337">
        <f>'Other Sts Gen Plant Split'!G17</f>
        <v>2.53E-2</v>
      </c>
      <c r="I102" s="337">
        <f>'Other Sts Gen Plant Split'!H17</f>
        <v>3.8199999999999998E-2</v>
      </c>
      <c r="J102" s="338">
        <f t="shared" si="9"/>
        <v>8465.5008211406293</v>
      </c>
      <c r="K102" s="338">
        <f t="shared" si="10"/>
        <v>12781.902425595732</v>
      </c>
    </row>
    <row r="103" spans="1:11" x14ac:dyDescent="0.25">
      <c r="A103" s="333">
        <v>392.1</v>
      </c>
      <c r="B103" s="333" t="s">
        <v>31</v>
      </c>
      <c r="C103" s="333" t="s">
        <v>548</v>
      </c>
      <c r="D103" s="333" t="s">
        <v>668</v>
      </c>
      <c r="E103" s="334"/>
      <c r="F103" s="335"/>
      <c r="G103" s="336">
        <v>75190.814460844747</v>
      </c>
      <c r="H103" s="337">
        <f>'Other Sts Gen Plant Split'!G18</f>
        <v>2.53E-2</v>
      </c>
      <c r="I103" s="337">
        <f>'Other Sts Gen Plant Split'!H18</f>
        <v>3.8199999999999998E-2</v>
      </c>
      <c r="J103" s="338">
        <f t="shared" ref="J103:J107" si="11">G103*H103</f>
        <v>1902.3276058593722</v>
      </c>
      <c r="K103" s="338">
        <f t="shared" ref="K103:K107" si="12">G103*I103</f>
        <v>2872.289112404269</v>
      </c>
    </row>
    <row r="104" spans="1:11" x14ac:dyDescent="0.25">
      <c r="A104" s="333">
        <v>392.5</v>
      </c>
      <c r="B104" s="333" t="s">
        <v>31</v>
      </c>
      <c r="C104" s="333" t="s">
        <v>547</v>
      </c>
      <c r="D104" s="333" t="s">
        <v>669</v>
      </c>
      <c r="E104" s="334"/>
      <c r="F104" s="335"/>
      <c r="G104" s="336">
        <v>235504.45865111274</v>
      </c>
      <c r="H104" s="337">
        <f>'Other Sts Gen Plant Split'!G19</f>
        <v>2.1000000000000001E-2</v>
      </c>
      <c r="I104" s="337">
        <f>'Other Sts Gen Plant Split'!H19</f>
        <v>3.5000000000000003E-2</v>
      </c>
      <c r="J104" s="338">
        <f t="shared" si="11"/>
        <v>4945.5936316733678</v>
      </c>
      <c r="K104" s="338">
        <f t="shared" si="12"/>
        <v>8242.6560527889469</v>
      </c>
    </row>
    <row r="105" spans="1:11" x14ac:dyDescent="0.25">
      <c r="A105" s="333">
        <v>392.5</v>
      </c>
      <c r="B105" s="333" t="s">
        <v>31</v>
      </c>
      <c r="C105" s="333" t="s">
        <v>548</v>
      </c>
      <c r="D105" s="333" t="s">
        <v>670</v>
      </c>
      <c r="E105" s="334"/>
      <c r="F105" s="335"/>
      <c r="G105" s="336">
        <v>895.76134888725232</v>
      </c>
      <c r="H105" s="337">
        <f>'Other Sts Gen Plant Split'!G20</f>
        <v>2.1000000000000001E-2</v>
      </c>
      <c r="I105" s="337">
        <f>'Other Sts Gen Plant Split'!H20</f>
        <v>3.5000000000000003E-2</v>
      </c>
      <c r="J105" s="338">
        <f t="shared" si="11"/>
        <v>18.810988326632302</v>
      </c>
      <c r="K105" s="338">
        <f t="shared" si="12"/>
        <v>31.351647211053834</v>
      </c>
    </row>
    <row r="106" spans="1:11" x14ac:dyDescent="0.25">
      <c r="A106" s="333">
        <v>392.9</v>
      </c>
      <c r="B106" s="333" t="s">
        <v>31</v>
      </c>
      <c r="C106" s="333" t="s">
        <v>547</v>
      </c>
      <c r="D106" s="333" t="s">
        <v>671</v>
      </c>
      <c r="E106" s="334"/>
      <c r="F106" s="335"/>
      <c r="G106" s="336">
        <v>6433.26</v>
      </c>
      <c r="H106" s="337">
        <f>'Other Sts Gen Plant Split'!G21</f>
        <v>2.18E-2</v>
      </c>
      <c r="I106" s="337">
        <f>'Other Sts Gen Plant Split'!H21</f>
        <v>1.6500000000000001E-2</v>
      </c>
      <c r="J106" s="338">
        <f t="shared" si="11"/>
        <v>140.245068</v>
      </c>
      <c r="K106" s="338">
        <f t="shared" si="12"/>
        <v>106.14879000000001</v>
      </c>
    </row>
    <row r="107" spans="1:11" x14ac:dyDescent="0.25">
      <c r="A107" s="333">
        <v>396.7</v>
      </c>
      <c r="B107" s="333" t="s">
        <v>31</v>
      </c>
      <c r="C107" s="333" t="s">
        <v>547</v>
      </c>
      <c r="D107" s="333" t="s">
        <v>672</v>
      </c>
      <c r="E107" s="334">
        <v>107240.79999999999</v>
      </c>
      <c r="F107" s="335">
        <v>0.18348370820887736</v>
      </c>
      <c r="G107" s="336">
        <v>1813485.9745367691</v>
      </c>
      <c r="H107" s="337">
        <f>'Other Sts Gen Plant Split'!G22</f>
        <v>1.8600000000000002E-2</v>
      </c>
      <c r="I107" s="337">
        <f>'Other Sts Gen Plant Split'!H22</f>
        <v>2.6600000000000002E-2</v>
      </c>
      <c r="J107" s="338">
        <f t="shared" si="11"/>
        <v>33730.839126383908</v>
      </c>
      <c r="K107" s="338">
        <f t="shared" si="12"/>
        <v>48238.726922678063</v>
      </c>
    </row>
    <row r="108" spans="1:11" x14ac:dyDescent="0.25">
      <c r="A108" s="333">
        <v>396.7</v>
      </c>
      <c r="B108" s="333" t="s">
        <v>31</v>
      </c>
      <c r="C108" s="333" t="s">
        <v>548</v>
      </c>
      <c r="D108" s="333" t="s">
        <v>673</v>
      </c>
      <c r="E108" s="334">
        <v>318170.84000000003</v>
      </c>
      <c r="F108" s="335">
        <v>0.99621082692356522</v>
      </c>
      <c r="G108" s="336">
        <v>130476.85546323101</v>
      </c>
      <c r="H108" s="337">
        <f>'Other Sts Gen Plant Split'!G23</f>
        <v>1.8600000000000002E-2</v>
      </c>
      <c r="I108" s="337">
        <f>'Other Sts Gen Plant Split'!H23</f>
        <v>2.6600000000000002E-2</v>
      </c>
      <c r="J108" s="338">
        <f t="shared" si="9"/>
        <v>2426.869511616097</v>
      </c>
      <c r="K108" s="338">
        <f t="shared" si="10"/>
        <v>3470.6843553219451</v>
      </c>
    </row>
    <row r="109" spans="1:11" x14ac:dyDescent="0.25">
      <c r="F109" s="280"/>
    </row>
    <row r="110" spans="1:11" x14ac:dyDescent="0.25">
      <c r="F110" s="280"/>
    </row>
    <row r="111" spans="1:11" x14ac:dyDescent="0.25">
      <c r="F111" s="280"/>
      <c r="G111" s="303">
        <f>SUM(G3:G108)</f>
        <v>521234022.03000003</v>
      </c>
      <c r="H111" s="283">
        <f>SUM(H3:H108)</f>
        <v>4.1723999999999979</v>
      </c>
      <c r="I111" s="283">
        <f>SUM(I3:I108)</f>
        <v>5.3349000000000011</v>
      </c>
    </row>
    <row r="112" spans="1:11" x14ac:dyDescent="0.25">
      <c r="F112" s="280"/>
      <c r="G112" s="303">
        <f>G111-SUM(WA!E119,WA!E149)</f>
        <v>0</v>
      </c>
      <c r="H112" s="303">
        <f>H111-SUM(WA!F38:F117,WA!F122:F147)</f>
        <v>0</v>
      </c>
      <c r="I112" s="303">
        <f>I111-SUM(WA!G38:G117,WA!G122:G147)</f>
        <v>0</v>
      </c>
    </row>
    <row r="113" spans="6:6" x14ac:dyDescent="0.25">
      <c r="F113" s="280"/>
    </row>
    <row r="114" spans="6:6" x14ac:dyDescent="0.25">
      <c r="F114" s="280"/>
    </row>
    <row r="115" spans="6:6" x14ac:dyDescent="0.25">
      <c r="F115" s="280"/>
    </row>
    <row r="116" spans="6:6" x14ac:dyDescent="0.25">
      <c r="F116" s="280"/>
    </row>
    <row r="117" spans="6:6" x14ac:dyDescent="0.25">
      <c r="F117" s="280"/>
    </row>
    <row r="118" spans="6:6" x14ac:dyDescent="0.25">
      <c r="F118" s="280"/>
    </row>
    <row r="119" spans="6:6" x14ac:dyDescent="0.25">
      <c r="F119" s="280"/>
    </row>
    <row r="120" spans="6:6" x14ac:dyDescent="0.25">
      <c r="F120" s="280"/>
    </row>
    <row r="121" spans="6:6" x14ac:dyDescent="0.25">
      <c r="F121" s="280"/>
    </row>
    <row r="122" spans="6:6" x14ac:dyDescent="0.25">
      <c r="F122" s="280"/>
    </row>
    <row r="123" spans="6:6" x14ac:dyDescent="0.25">
      <c r="F123" s="280"/>
    </row>
    <row r="124" spans="6:6" x14ac:dyDescent="0.25">
      <c r="F124" s="280"/>
    </row>
    <row r="125" spans="6:6" x14ac:dyDescent="0.25">
      <c r="F125" s="280"/>
    </row>
    <row r="126" spans="6:6" x14ac:dyDescent="0.25">
      <c r="F126" s="280"/>
    </row>
    <row r="127" spans="6:6" x14ac:dyDescent="0.25">
      <c r="F127" s="280"/>
    </row>
    <row r="128" spans="6:6" x14ac:dyDescent="0.25">
      <c r="F128" s="280"/>
    </row>
    <row r="129" spans="6:6" x14ac:dyDescent="0.25">
      <c r="F129" s="280"/>
    </row>
    <row r="130" spans="6:6" x14ac:dyDescent="0.25">
      <c r="F130" s="280"/>
    </row>
    <row r="131" spans="6:6" x14ac:dyDescent="0.25">
      <c r="F131" s="280"/>
    </row>
    <row r="132" spans="6:6" x14ac:dyDescent="0.25">
      <c r="F132" s="280"/>
    </row>
    <row r="133" spans="6:6" x14ac:dyDescent="0.25">
      <c r="F133" s="280"/>
    </row>
    <row r="134" spans="6:6" x14ac:dyDescent="0.25">
      <c r="F134" s="280"/>
    </row>
    <row r="135" spans="6:6" x14ac:dyDescent="0.25">
      <c r="F135" s="280"/>
    </row>
    <row r="136" spans="6:6" x14ac:dyDescent="0.25">
      <c r="F136" s="280"/>
    </row>
    <row r="137" spans="6:6" x14ac:dyDescent="0.25">
      <c r="F137" s="280"/>
    </row>
    <row r="138" spans="6:6" x14ac:dyDescent="0.25">
      <c r="F138" s="280"/>
    </row>
    <row r="139" spans="6:6" x14ac:dyDescent="0.25">
      <c r="F139" s="280"/>
    </row>
    <row r="140" spans="6:6" x14ac:dyDescent="0.25">
      <c r="F140" s="280"/>
    </row>
    <row r="141" spans="6:6" x14ac:dyDescent="0.25">
      <c r="F141" s="280"/>
    </row>
    <row r="142" spans="6:6" x14ac:dyDescent="0.25">
      <c r="F142" s="280"/>
    </row>
    <row r="143" spans="6:6" x14ac:dyDescent="0.25">
      <c r="F143" s="280"/>
    </row>
    <row r="144" spans="6:6" x14ac:dyDescent="0.25">
      <c r="F144" s="280"/>
    </row>
    <row r="145" spans="6:6" x14ac:dyDescent="0.25">
      <c r="F145" s="280"/>
    </row>
    <row r="146" spans="6:6" x14ac:dyDescent="0.25">
      <c r="F146" s="280"/>
    </row>
    <row r="147" spans="6:6" x14ac:dyDescent="0.25">
      <c r="F147" s="280"/>
    </row>
    <row r="148" spans="6:6" x14ac:dyDescent="0.25">
      <c r="F148" s="280"/>
    </row>
    <row r="149" spans="6:6" x14ac:dyDescent="0.25">
      <c r="F149" s="280"/>
    </row>
    <row r="150" spans="6:6" x14ac:dyDescent="0.25">
      <c r="F150" s="280"/>
    </row>
    <row r="151" spans="6:6" x14ac:dyDescent="0.25">
      <c r="F151" s="280"/>
    </row>
    <row r="152" spans="6:6" x14ac:dyDescent="0.25">
      <c r="F152" s="280"/>
    </row>
    <row r="153" spans="6:6" x14ac:dyDescent="0.25">
      <c r="F153" s="280"/>
    </row>
    <row r="154" spans="6:6" x14ac:dyDescent="0.25">
      <c r="F154" s="280"/>
    </row>
    <row r="155" spans="6:6" x14ac:dyDescent="0.25">
      <c r="F155" s="280"/>
    </row>
    <row r="156" spans="6:6" x14ac:dyDescent="0.25">
      <c r="F156" s="280"/>
    </row>
    <row r="157" spans="6:6" x14ac:dyDescent="0.25">
      <c r="F157" s="280"/>
    </row>
    <row r="158" spans="6:6" x14ac:dyDescent="0.25">
      <c r="F158" s="280"/>
    </row>
    <row r="159" spans="6:6" x14ac:dyDescent="0.25">
      <c r="F159" s="280"/>
    </row>
    <row r="160" spans="6:6" x14ac:dyDescent="0.25">
      <c r="F160" s="280"/>
    </row>
    <row r="161" spans="6:6" x14ac:dyDescent="0.25">
      <c r="F161" s="280"/>
    </row>
    <row r="162" spans="6:6" x14ac:dyDescent="0.25">
      <c r="F162" s="280"/>
    </row>
    <row r="163" spans="6:6" x14ac:dyDescent="0.25">
      <c r="F163" s="280"/>
    </row>
    <row r="164" spans="6:6" x14ac:dyDescent="0.25">
      <c r="F164" s="280"/>
    </row>
    <row r="165" spans="6:6" x14ac:dyDescent="0.25">
      <c r="F165" s="280"/>
    </row>
    <row r="166" spans="6:6" x14ac:dyDescent="0.25">
      <c r="F166" s="280"/>
    </row>
    <row r="167" spans="6:6" x14ac:dyDescent="0.25">
      <c r="F167" s="280"/>
    </row>
    <row r="168" spans="6:6" x14ac:dyDescent="0.25">
      <c r="F168" s="280"/>
    </row>
    <row r="169" spans="6:6" x14ac:dyDescent="0.25">
      <c r="F169" s="280"/>
    </row>
    <row r="170" spans="6:6" x14ac:dyDescent="0.25">
      <c r="F170" s="280"/>
    </row>
    <row r="171" spans="6:6" x14ac:dyDescent="0.25">
      <c r="F171" s="280"/>
    </row>
    <row r="172" spans="6:6" x14ac:dyDescent="0.25">
      <c r="F172" s="280"/>
    </row>
    <row r="173" spans="6:6" x14ac:dyDescent="0.25">
      <c r="F173" s="280"/>
    </row>
    <row r="174" spans="6:6" x14ac:dyDescent="0.25">
      <c r="F174" s="280"/>
    </row>
    <row r="175" spans="6:6" x14ac:dyDescent="0.25">
      <c r="F175" s="280"/>
    </row>
    <row r="176" spans="6:6" x14ac:dyDescent="0.25">
      <c r="F176" s="280"/>
    </row>
    <row r="177" spans="6:6" x14ac:dyDescent="0.25">
      <c r="F177" s="280"/>
    </row>
    <row r="178" spans="6:6" x14ac:dyDescent="0.25">
      <c r="F178" s="280"/>
    </row>
    <row r="179" spans="6:6" x14ac:dyDescent="0.25">
      <c r="F179" s="280"/>
    </row>
    <row r="180" spans="6:6" x14ac:dyDescent="0.25">
      <c r="F180" s="280"/>
    </row>
    <row r="181" spans="6:6" x14ac:dyDescent="0.25">
      <c r="F181" s="280"/>
    </row>
    <row r="182" spans="6:6" x14ac:dyDescent="0.25">
      <c r="F182" s="280"/>
    </row>
    <row r="183" spans="6:6" x14ac:dyDescent="0.25">
      <c r="F183" s="280"/>
    </row>
    <row r="184" spans="6:6" x14ac:dyDescent="0.25">
      <c r="F184" s="280"/>
    </row>
  </sheetData>
  <mergeCells count="1">
    <mergeCell ref="H1:I1"/>
  </mergeCells>
  <pageMargins left="0.7" right="0.7" top="0.75" bottom="0.75" header="0.3" footer="0.3"/>
  <customProperties>
    <customPr name="_pios_id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5"/>
  <sheetViews>
    <sheetView tabSelected="1" workbookViewId="0">
      <selection activeCell="M11" sqref="M11"/>
    </sheetView>
  </sheetViews>
  <sheetFormatPr defaultRowHeight="15" x14ac:dyDescent="0.25"/>
  <cols>
    <col min="1" max="3" width="10.140625" style="290" customWidth="1"/>
    <col min="4" max="4" width="16.42578125" style="290" customWidth="1"/>
    <col min="5" max="5" width="10.140625" customWidth="1"/>
    <col min="6" max="6" width="15.7109375" bestFit="1" customWidth="1"/>
    <col min="8" max="8" width="20" customWidth="1"/>
    <col min="9" max="9" width="15.5703125" customWidth="1"/>
  </cols>
  <sheetData>
    <row r="2" spans="1:12" x14ac:dyDescent="0.25">
      <c r="A2" s="290" t="s">
        <v>534</v>
      </c>
    </row>
    <row r="3" spans="1:12" x14ac:dyDescent="0.25">
      <c r="A3" s="291" t="s">
        <v>510</v>
      </c>
      <c r="B3" s="291" t="s">
        <v>28</v>
      </c>
      <c r="C3" s="291" t="s">
        <v>535</v>
      </c>
      <c r="D3" s="292" t="s">
        <v>536</v>
      </c>
      <c r="F3" s="291" t="s">
        <v>537</v>
      </c>
      <c r="H3" s="329" t="s">
        <v>544</v>
      </c>
      <c r="I3" s="330" t="s">
        <v>545</v>
      </c>
      <c r="J3" s="331" t="s">
        <v>538</v>
      </c>
    </row>
    <row r="4" spans="1:12" x14ac:dyDescent="0.25">
      <c r="A4" s="301">
        <v>3892000</v>
      </c>
      <c r="B4" s="293" t="s">
        <v>16</v>
      </c>
      <c r="C4" s="293" t="s">
        <v>16</v>
      </c>
      <c r="D4" s="294">
        <v>4.8676399999999997</v>
      </c>
      <c r="F4" t="str">
        <f t="shared" ref="F4:F35" si="0">CONCATENATE(VLOOKUP($A4,$I$4:$J$21,2,FALSE),$B4,$C4)</f>
        <v>389.2IDID</v>
      </c>
      <c r="H4" s="296">
        <v>389.2</v>
      </c>
      <c r="I4" s="438">
        <v>3892000</v>
      </c>
      <c r="J4" s="327">
        <v>389.2</v>
      </c>
    </row>
    <row r="5" spans="1:12" x14ac:dyDescent="0.25">
      <c r="A5" s="301">
        <v>3892000</v>
      </c>
      <c r="B5" s="293" t="s">
        <v>15</v>
      </c>
      <c r="C5" s="293" t="s">
        <v>547</v>
      </c>
      <c r="D5" s="294">
        <v>1.2275499999999999</v>
      </c>
      <c r="F5" t="str">
        <f t="shared" si="0"/>
        <v>389.2UTCAGE</v>
      </c>
      <c r="H5" s="296">
        <v>390</v>
      </c>
      <c r="I5" s="299">
        <v>3900000</v>
      </c>
      <c r="J5" s="327">
        <v>390</v>
      </c>
      <c r="L5" s="332"/>
    </row>
    <row r="6" spans="1:12" x14ac:dyDescent="0.25">
      <c r="A6" s="301">
        <v>3892000</v>
      </c>
      <c r="B6" s="293" t="s">
        <v>15</v>
      </c>
      <c r="C6" s="293" t="s">
        <v>15</v>
      </c>
      <c r="D6" s="294">
        <v>84.055809999999994</v>
      </c>
      <c r="F6" t="str">
        <f t="shared" si="0"/>
        <v>389.2UTUT</v>
      </c>
      <c r="H6" s="296">
        <v>392.1</v>
      </c>
      <c r="I6" s="299">
        <v>3920100</v>
      </c>
      <c r="J6" s="327">
        <v>392.1</v>
      </c>
    </row>
    <row r="7" spans="1:12" x14ac:dyDescent="0.25">
      <c r="A7" s="301">
        <v>3892000</v>
      </c>
      <c r="B7" s="293" t="s">
        <v>14</v>
      </c>
      <c r="C7" s="293" t="s">
        <v>14</v>
      </c>
      <c r="D7" s="294">
        <v>52.406599999999997</v>
      </c>
      <c r="F7" t="str">
        <f t="shared" si="0"/>
        <v>389.2WYWY</v>
      </c>
      <c r="H7" s="296"/>
      <c r="I7" s="441">
        <v>3920200</v>
      </c>
      <c r="J7" s="327">
        <v>392.1</v>
      </c>
    </row>
    <row r="8" spans="1:12" x14ac:dyDescent="0.25">
      <c r="A8" s="301">
        <v>3892000</v>
      </c>
      <c r="B8" s="293" t="s">
        <v>14</v>
      </c>
      <c r="C8" s="293" t="s">
        <v>14</v>
      </c>
      <c r="D8" s="294">
        <v>21.908149999999999</v>
      </c>
      <c r="F8" t="str">
        <f t="shared" si="0"/>
        <v>389.2WYWY</v>
      </c>
      <c r="H8" s="296"/>
      <c r="I8" s="438">
        <v>3920400</v>
      </c>
      <c r="J8" s="327">
        <v>392.1</v>
      </c>
    </row>
    <row r="9" spans="1:12" x14ac:dyDescent="0.25">
      <c r="A9" s="301">
        <v>3900000</v>
      </c>
      <c r="B9" s="293" t="s">
        <v>11</v>
      </c>
      <c r="C9" s="293" t="s">
        <v>11</v>
      </c>
      <c r="D9" s="294">
        <v>2896.6995800000004</v>
      </c>
      <c r="F9" t="str">
        <f t="shared" si="0"/>
        <v>390CACA</v>
      </c>
      <c r="H9" s="296"/>
      <c r="I9" s="299">
        <v>3921400</v>
      </c>
      <c r="J9" s="327">
        <v>392.1</v>
      </c>
    </row>
    <row r="10" spans="1:12" x14ac:dyDescent="0.25">
      <c r="A10" s="301">
        <v>3900000</v>
      </c>
      <c r="B10" s="293" t="s">
        <v>11</v>
      </c>
      <c r="C10" s="293" t="s">
        <v>21</v>
      </c>
      <c r="D10" s="294">
        <v>438.65402</v>
      </c>
      <c r="F10" t="str">
        <f t="shared" si="0"/>
        <v>390CASO</v>
      </c>
      <c r="H10" s="296">
        <v>392.5</v>
      </c>
      <c r="I10" s="441">
        <v>3920500</v>
      </c>
      <c r="J10" s="327">
        <v>392.5</v>
      </c>
    </row>
    <row r="11" spans="1:12" x14ac:dyDescent="0.25">
      <c r="A11" s="301">
        <v>3900000</v>
      </c>
      <c r="B11" s="293" t="s">
        <v>31</v>
      </c>
      <c r="C11" s="293" t="s">
        <v>547</v>
      </c>
      <c r="D11" s="294">
        <v>34.265830000000001</v>
      </c>
      <c r="F11" t="str">
        <f t="shared" si="0"/>
        <v>390OTCAGE</v>
      </c>
      <c r="H11" s="296"/>
      <c r="I11" s="299">
        <v>3920600</v>
      </c>
      <c r="J11" s="327">
        <v>392.5</v>
      </c>
    </row>
    <row r="12" spans="1:12" x14ac:dyDescent="0.25">
      <c r="A12" s="301">
        <v>3900000</v>
      </c>
      <c r="B12" s="293" t="s">
        <v>16</v>
      </c>
      <c r="C12" s="293" t="s">
        <v>547</v>
      </c>
      <c r="D12" s="294">
        <v>1286.9845399999999</v>
      </c>
      <c r="F12" t="str">
        <f t="shared" si="0"/>
        <v>390IDCAGE</v>
      </c>
      <c r="H12" s="296"/>
      <c r="I12" s="299">
        <v>3921900</v>
      </c>
      <c r="J12" s="327">
        <v>392.5</v>
      </c>
    </row>
    <row r="13" spans="1:12" x14ac:dyDescent="0.25">
      <c r="A13" s="301">
        <v>3900000</v>
      </c>
      <c r="B13" s="293" t="s">
        <v>16</v>
      </c>
      <c r="C13" s="293" t="s">
        <v>16</v>
      </c>
      <c r="D13" s="294">
        <v>11099.137769999999</v>
      </c>
      <c r="F13" t="str">
        <f t="shared" si="0"/>
        <v>390IDID</v>
      </c>
      <c r="H13" s="296">
        <v>392.9</v>
      </c>
      <c r="I13" s="299">
        <v>3920900</v>
      </c>
      <c r="J13" s="327">
        <v>392.9</v>
      </c>
    </row>
    <row r="14" spans="1:12" x14ac:dyDescent="0.25">
      <c r="A14" s="301">
        <v>3900000</v>
      </c>
      <c r="B14" s="293" t="s">
        <v>16</v>
      </c>
      <c r="C14" s="293" t="s">
        <v>21</v>
      </c>
      <c r="D14" s="294">
        <v>693.12430999999992</v>
      </c>
      <c r="F14" t="str">
        <f t="shared" si="0"/>
        <v>390IDSO</v>
      </c>
      <c r="H14" s="297">
        <v>396.3</v>
      </c>
      <c r="I14" s="299">
        <v>3960300</v>
      </c>
      <c r="J14" s="327">
        <v>396.3</v>
      </c>
    </row>
    <row r="15" spans="1:12" x14ac:dyDescent="0.25">
      <c r="A15" s="301">
        <v>3900000</v>
      </c>
      <c r="B15" s="293" t="s">
        <v>31</v>
      </c>
      <c r="C15" s="293" t="s">
        <v>548</v>
      </c>
      <c r="D15" s="294">
        <v>351.13500999999997</v>
      </c>
      <c r="F15" t="str">
        <f t="shared" si="0"/>
        <v>390OTCAGW</v>
      </c>
      <c r="H15" s="297">
        <v>396.7</v>
      </c>
      <c r="I15" s="299">
        <v>3961000</v>
      </c>
      <c r="J15" s="327">
        <v>396.7</v>
      </c>
    </row>
    <row r="16" spans="1:12" x14ac:dyDescent="0.25">
      <c r="A16" s="301">
        <v>3900000</v>
      </c>
      <c r="B16" s="293" t="s">
        <v>12</v>
      </c>
      <c r="C16" s="293" t="s">
        <v>548</v>
      </c>
      <c r="D16" s="294">
        <v>2886.70028</v>
      </c>
      <c r="F16" t="str">
        <f t="shared" si="0"/>
        <v>390ORCAGW</v>
      </c>
      <c r="H16" s="296"/>
      <c r="I16" s="299">
        <v>3961100</v>
      </c>
      <c r="J16" s="327">
        <v>396.7</v>
      </c>
    </row>
    <row r="17" spans="1:11" x14ac:dyDescent="0.25">
      <c r="A17" s="301">
        <v>3900000</v>
      </c>
      <c r="B17" s="293" t="s">
        <v>12</v>
      </c>
      <c r="C17" s="293" t="s">
        <v>12</v>
      </c>
      <c r="D17" s="294">
        <v>32649.280060000001</v>
      </c>
      <c r="F17" t="str">
        <f t="shared" si="0"/>
        <v>390OROR</v>
      </c>
      <c r="H17" s="296"/>
      <c r="I17" s="299">
        <v>3961200</v>
      </c>
      <c r="J17" s="327">
        <v>396.7</v>
      </c>
    </row>
    <row r="18" spans="1:11" x14ac:dyDescent="0.25">
      <c r="A18" s="301">
        <v>3900000</v>
      </c>
      <c r="B18" s="293" t="s">
        <v>12</v>
      </c>
      <c r="C18" s="293" t="s">
        <v>21</v>
      </c>
      <c r="D18" s="294">
        <v>48481.353139999992</v>
      </c>
      <c r="F18" t="str">
        <f t="shared" si="0"/>
        <v>390ORSO</v>
      </c>
      <c r="H18" s="296"/>
      <c r="I18" s="299">
        <v>3961300</v>
      </c>
      <c r="J18" s="327">
        <v>396.7</v>
      </c>
    </row>
    <row r="19" spans="1:11" x14ac:dyDescent="0.25">
      <c r="A19" s="301">
        <v>3900000</v>
      </c>
      <c r="B19" s="293" t="s">
        <v>15</v>
      </c>
      <c r="C19" s="293" t="s">
        <v>549</v>
      </c>
      <c r="D19" s="294">
        <v>1011.92272</v>
      </c>
      <c r="F19" t="str">
        <f t="shared" si="0"/>
        <v>390UTCAEE</v>
      </c>
      <c r="H19" s="296"/>
      <c r="I19" s="299">
        <v>3960700</v>
      </c>
      <c r="J19" s="327">
        <v>396.7</v>
      </c>
    </row>
    <row r="20" spans="1:11" x14ac:dyDescent="0.25">
      <c r="A20" s="301">
        <v>3900000</v>
      </c>
      <c r="B20" s="293" t="s">
        <v>15</v>
      </c>
      <c r="C20" s="293" t="s">
        <v>547</v>
      </c>
      <c r="D20" s="294">
        <v>2320.0272599999998</v>
      </c>
      <c r="F20" t="str">
        <f t="shared" si="0"/>
        <v>390UTCAGE</v>
      </c>
      <c r="H20" s="296"/>
      <c r="I20" s="299">
        <v>3960800</v>
      </c>
      <c r="J20" s="327">
        <v>396.7</v>
      </c>
    </row>
    <row r="21" spans="1:11" x14ac:dyDescent="0.25">
      <c r="A21" s="301">
        <v>3900000</v>
      </c>
      <c r="B21" s="293" t="s">
        <v>15</v>
      </c>
      <c r="C21" s="293" t="s">
        <v>19</v>
      </c>
      <c r="D21" s="294">
        <v>8139.64437</v>
      </c>
      <c r="F21" t="str">
        <f t="shared" si="0"/>
        <v>390UTCN</v>
      </c>
      <c r="H21" s="298">
        <v>392.3</v>
      </c>
      <c r="I21" s="300">
        <v>3923000</v>
      </c>
      <c r="J21" s="328">
        <v>392.3</v>
      </c>
    </row>
    <row r="22" spans="1:11" x14ac:dyDescent="0.25">
      <c r="A22" s="301">
        <v>3900000</v>
      </c>
      <c r="B22" s="293" t="s">
        <v>15</v>
      </c>
      <c r="C22" s="293" t="s">
        <v>21</v>
      </c>
      <c r="D22" s="294">
        <v>38972.636579999999</v>
      </c>
      <c r="F22" t="str">
        <f t="shared" si="0"/>
        <v>390UTSO</v>
      </c>
    </row>
    <row r="23" spans="1:11" x14ac:dyDescent="0.25">
      <c r="A23" s="301">
        <v>3900000</v>
      </c>
      <c r="B23" s="293" t="s">
        <v>15</v>
      </c>
      <c r="C23" s="293" t="s">
        <v>15</v>
      </c>
      <c r="D23" s="294">
        <v>44106.88579</v>
      </c>
      <c r="F23" t="str">
        <f t="shared" si="0"/>
        <v>390UTUT</v>
      </c>
      <c r="H23" s="303" t="s">
        <v>551</v>
      </c>
      <c r="I23" s="303" t="s">
        <v>552</v>
      </c>
      <c r="J23" s="303" t="s">
        <v>526</v>
      </c>
      <c r="K23" s="303"/>
    </row>
    <row r="24" spans="1:11" x14ac:dyDescent="0.25">
      <c r="A24" s="301">
        <v>3900000</v>
      </c>
      <c r="B24" s="293" t="s">
        <v>13</v>
      </c>
      <c r="C24" s="293" t="s">
        <v>548</v>
      </c>
      <c r="D24" s="294">
        <v>92.731100000000012</v>
      </c>
      <c r="F24" t="str">
        <f t="shared" si="0"/>
        <v>390WACAGW</v>
      </c>
      <c r="H24" s="303">
        <f t="shared" ref="H24:H30" si="1">SUMIF($B$4:$B$233,K24,$D$4:$D$233)</f>
        <v>10381.316730000002</v>
      </c>
      <c r="I24" s="303">
        <f>H24*1000</f>
        <v>10381316.730000002</v>
      </c>
      <c r="J24" s="303">
        <f>I24-'CA Gen Plant Split'!D26</f>
        <v>0</v>
      </c>
      <c r="K24" s="303" t="s">
        <v>11</v>
      </c>
    </row>
    <row r="25" spans="1:11" x14ac:dyDescent="0.25">
      <c r="A25" s="301">
        <v>3900000</v>
      </c>
      <c r="B25" s="293" t="s">
        <v>13</v>
      </c>
      <c r="C25" s="293" t="s">
        <v>21</v>
      </c>
      <c r="D25" s="294">
        <v>1487.5330100000001</v>
      </c>
      <c r="F25" t="str">
        <f t="shared" si="0"/>
        <v>390WASO</v>
      </c>
      <c r="H25" s="303">
        <f t="shared" si="1"/>
        <v>31807.895710000004</v>
      </c>
      <c r="I25" s="303">
        <f>H25*1000</f>
        <v>31807895.710000005</v>
      </c>
      <c r="J25" s="303">
        <f>I25-'ID Gen Plant Split'!D30</f>
        <v>0</v>
      </c>
      <c r="K25" s="303" t="s">
        <v>16</v>
      </c>
    </row>
    <row r="26" spans="1:11" x14ac:dyDescent="0.25">
      <c r="A26" s="301">
        <v>3900000</v>
      </c>
      <c r="B26" s="293" t="s">
        <v>13</v>
      </c>
      <c r="C26" s="293" t="s">
        <v>13</v>
      </c>
      <c r="D26" s="294">
        <v>11463.975569999999</v>
      </c>
      <c r="F26" t="str">
        <f t="shared" si="0"/>
        <v>390WAWA</v>
      </c>
      <c r="H26" s="303">
        <f t="shared" si="1"/>
        <v>152188.34004000001</v>
      </c>
      <c r="I26" s="303">
        <f t="shared" ref="I26:I30" si="2">H26*1000</f>
        <v>152188340.04000002</v>
      </c>
      <c r="J26" s="303">
        <f>I26-'OR Gen Plant Split'!D31</f>
        <v>0</v>
      </c>
      <c r="K26" s="303" t="s">
        <v>12</v>
      </c>
    </row>
    <row r="27" spans="1:11" x14ac:dyDescent="0.25">
      <c r="A27" s="301">
        <v>3900000</v>
      </c>
      <c r="B27" s="293" t="s">
        <v>14</v>
      </c>
      <c r="C27" s="293" t="s">
        <v>547</v>
      </c>
      <c r="D27" s="294">
        <v>602.95767000000001</v>
      </c>
      <c r="F27" t="str">
        <f t="shared" si="0"/>
        <v>390WYCAGE</v>
      </c>
      <c r="H27" s="303">
        <f t="shared" si="1"/>
        <v>217394.54202999995</v>
      </c>
      <c r="I27" s="303">
        <f t="shared" si="2"/>
        <v>217394542.02999994</v>
      </c>
      <c r="J27" s="303">
        <f>I27-'UT Gen Plant Split'!D45</f>
        <v>0</v>
      </c>
      <c r="K27" s="303" t="s">
        <v>15</v>
      </c>
    </row>
    <row r="28" spans="1:11" x14ac:dyDescent="0.25">
      <c r="A28" s="301">
        <v>3900000</v>
      </c>
      <c r="B28" s="293" t="s">
        <v>14</v>
      </c>
      <c r="C28" s="293" t="s">
        <v>550</v>
      </c>
      <c r="D28" s="294">
        <v>22.429300000000001</v>
      </c>
      <c r="F28" t="str">
        <f t="shared" si="0"/>
        <v>390WYJBG</v>
      </c>
      <c r="H28" s="303">
        <f t="shared" si="1"/>
        <v>30357.258880000001</v>
      </c>
      <c r="I28" s="303">
        <f t="shared" si="2"/>
        <v>30357258.880000003</v>
      </c>
      <c r="J28" s="303">
        <f>I28-'WA Gen Plant Split'!D29</f>
        <v>0</v>
      </c>
      <c r="K28" s="303" t="s">
        <v>13</v>
      </c>
    </row>
    <row r="29" spans="1:11" x14ac:dyDescent="0.25">
      <c r="A29" s="301">
        <v>3900000</v>
      </c>
      <c r="B29" s="293" t="s">
        <v>14</v>
      </c>
      <c r="C29" s="293" t="s">
        <v>21</v>
      </c>
      <c r="D29" s="294">
        <v>96.266540000000006</v>
      </c>
      <c r="F29" t="str">
        <f t="shared" si="0"/>
        <v>390WYSO</v>
      </c>
      <c r="H29" s="303">
        <f t="shared" si="1"/>
        <v>75245.74807999999</v>
      </c>
      <c r="I29" s="303">
        <f t="shared" si="2"/>
        <v>75245748.079999983</v>
      </c>
      <c r="J29" s="303">
        <f>I29-'WY Gen Plant Split'!D35</f>
        <v>0</v>
      </c>
      <c r="K29" s="303" t="s">
        <v>14</v>
      </c>
    </row>
    <row r="30" spans="1:11" x14ac:dyDescent="0.25">
      <c r="A30" s="301">
        <v>3900000</v>
      </c>
      <c r="B30" s="293" t="s">
        <v>14</v>
      </c>
      <c r="C30" s="293" t="s">
        <v>14</v>
      </c>
      <c r="D30" s="294">
        <v>9216.7412399999994</v>
      </c>
      <c r="F30" t="str">
        <f t="shared" si="0"/>
        <v>390WYWY</v>
      </c>
      <c r="H30" s="303">
        <f t="shared" si="1"/>
        <v>3688.0377599999993</v>
      </c>
      <c r="I30" s="303">
        <f t="shared" si="2"/>
        <v>3688037.7599999993</v>
      </c>
      <c r="J30" s="303">
        <f>I30-'Other Sts Gen Plant Split'!D24</f>
        <v>0</v>
      </c>
      <c r="K30" s="303" t="s">
        <v>31</v>
      </c>
    </row>
    <row r="31" spans="1:11" x14ac:dyDescent="0.25">
      <c r="A31" s="301">
        <v>3900000</v>
      </c>
      <c r="B31" s="293" t="s">
        <v>14</v>
      </c>
      <c r="C31" s="293" t="s">
        <v>14</v>
      </c>
      <c r="D31" s="294">
        <v>3795.1452200000008</v>
      </c>
      <c r="F31" t="str">
        <f t="shared" si="0"/>
        <v>390WYWY</v>
      </c>
    </row>
    <row r="32" spans="1:11" x14ac:dyDescent="0.25">
      <c r="A32" s="301">
        <v>3920100</v>
      </c>
      <c r="B32" s="293" t="s">
        <v>11</v>
      </c>
      <c r="C32" s="293" t="s">
        <v>11</v>
      </c>
      <c r="D32" s="294">
        <v>41.207989999999995</v>
      </c>
      <c r="F32" t="str">
        <f t="shared" si="0"/>
        <v>392.1CACA</v>
      </c>
    </row>
    <row r="33" spans="1:6" x14ac:dyDescent="0.25">
      <c r="A33" s="301">
        <v>3920100</v>
      </c>
      <c r="B33" s="293" t="s">
        <v>16</v>
      </c>
      <c r="C33" s="293" t="s">
        <v>16</v>
      </c>
      <c r="D33" s="294">
        <v>287.73144000000002</v>
      </c>
      <c r="F33" t="str">
        <f t="shared" si="0"/>
        <v>392.1IDID</v>
      </c>
    </row>
    <row r="34" spans="1:6" x14ac:dyDescent="0.25">
      <c r="A34" s="301">
        <v>3920100</v>
      </c>
      <c r="B34" s="293" t="s">
        <v>12</v>
      </c>
      <c r="C34" s="293" t="s">
        <v>548</v>
      </c>
      <c r="D34" s="294">
        <v>95.290770000000009</v>
      </c>
      <c r="F34" t="str">
        <f t="shared" si="0"/>
        <v>392.1ORCAGW</v>
      </c>
    </row>
    <row r="35" spans="1:6" x14ac:dyDescent="0.25">
      <c r="A35" s="301">
        <v>3920100</v>
      </c>
      <c r="B35" s="293" t="s">
        <v>12</v>
      </c>
      <c r="C35" s="293" t="s">
        <v>12</v>
      </c>
      <c r="D35" s="294">
        <v>2059.9422100000002</v>
      </c>
      <c r="F35" t="str">
        <f t="shared" si="0"/>
        <v>392.1OROR</v>
      </c>
    </row>
    <row r="36" spans="1:6" x14ac:dyDescent="0.25">
      <c r="A36" s="301">
        <v>3920100</v>
      </c>
      <c r="B36" s="293" t="s">
        <v>12</v>
      </c>
      <c r="C36" s="293" t="s">
        <v>21</v>
      </c>
      <c r="D36" s="294">
        <v>78.472430000000003</v>
      </c>
      <c r="F36" t="str">
        <f t="shared" ref="F36:F67" si="3">CONCATENATE(VLOOKUP($A36,$I$4:$J$21,2,FALSE),$B36,$C36)</f>
        <v>392.1ORSO</v>
      </c>
    </row>
    <row r="37" spans="1:6" x14ac:dyDescent="0.25">
      <c r="A37" s="301">
        <v>3920100</v>
      </c>
      <c r="B37" s="293" t="s">
        <v>15</v>
      </c>
      <c r="C37" s="293" t="s">
        <v>549</v>
      </c>
      <c r="D37" s="294">
        <v>105.23932000000001</v>
      </c>
      <c r="F37" t="str">
        <f t="shared" si="3"/>
        <v>392.1UTCAEE</v>
      </c>
    </row>
    <row r="38" spans="1:6" x14ac:dyDescent="0.25">
      <c r="A38" s="301">
        <v>3920100</v>
      </c>
      <c r="B38" s="293" t="s">
        <v>15</v>
      </c>
      <c r="C38" s="293" t="s">
        <v>547</v>
      </c>
      <c r="D38" s="294">
        <v>186.41427999999999</v>
      </c>
      <c r="F38" t="str">
        <f t="shared" si="3"/>
        <v>392.1UTCAGE</v>
      </c>
    </row>
    <row r="39" spans="1:6" x14ac:dyDescent="0.25">
      <c r="A39" s="301">
        <v>3920100</v>
      </c>
      <c r="B39" s="293" t="s">
        <v>15</v>
      </c>
      <c r="C39" s="293" t="s">
        <v>21</v>
      </c>
      <c r="D39" s="294">
        <v>1022.1242099999999</v>
      </c>
      <c r="F39" t="str">
        <f t="shared" si="3"/>
        <v>392.1UTSO</v>
      </c>
    </row>
    <row r="40" spans="1:6" x14ac:dyDescent="0.25">
      <c r="A40" s="301">
        <v>3920100</v>
      </c>
      <c r="B40" s="293" t="s">
        <v>15</v>
      </c>
      <c r="C40" s="293" t="s">
        <v>15</v>
      </c>
      <c r="D40" s="294">
        <v>2639.6676499999994</v>
      </c>
      <c r="F40" t="str">
        <f t="shared" si="3"/>
        <v>392.1UTUT</v>
      </c>
    </row>
    <row r="41" spans="1:6" x14ac:dyDescent="0.25">
      <c r="A41" s="301">
        <v>3920100</v>
      </c>
      <c r="B41" s="293" t="s">
        <v>13</v>
      </c>
      <c r="C41" s="293" t="s">
        <v>548</v>
      </c>
      <c r="D41" s="294">
        <v>53.669060000000002</v>
      </c>
      <c r="F41" t="str">
        <f t="shared" si="3"/>
        <v>392.1WACAGW</v>
      </c>
    </row>
    <row r="42" spans="1:6" x14ac:dyDescent="0.25">
      <c r="A42" s="301">
        <v>3920100</v>
      </c>
      <c r="B42" s="293" t="s">
        <v>13</v>
      </c>
      <c r="C42" s="293" t="s">
        <v>13</v>
      </c>
      <c r="D42" s="294">
        <v>245.67922000000002</v>
      </c>
      <c r="F42" t="str">
        <f t="shared" si="3"/>
        <v>392.1WAWA</v>
      </c>
    </row>
    <row r="43" spans="1:6" x14ac:dyDescent="0.25">
      <c r="A43" s="301">
        <v>3920100</v>
      </c>
      <c r="B43" s="293" t="s">
        <v>14</v>
      </c>
      <c r="C43" s="293" t="s">
        <v>547</v>
      </c>
      <c r="D43" s="294">
        <v>103.19388000000001</v>
      </c>
      <c r="F43" t="str">
        <f t="shared" si="3"/>
        <v>392.1WYCAGE</v>
      </c>
    </row>
    <row r="44" spans="1:6" x14ac:dyDescent="0.25">
      <c r="A44" s="301">
        <v>3920100</v>
      </c>
      <c r="B44" s="293" t="s">
        <v>14</v>
      </c>
      <c r="C44" s="293" t="s">
        <v>550</v>
      </c>
      <c r="D44" s="294">
        <v>42.199809999999999</v>
      </c>
      <c r="F44" t="str">
        <f t="shared" si="3"/>
        <v>392.1WYJBG</v>
      </c>
    </row>
    <row r="45" spans="1:6" x14ac:dyDescent="0.25">
      <c r="A45" s="301">
        <v>3920100</v>
      </c>
      <c r="B45" s="293" t="s">
        <v>14</v>
      </c>
      <c r="C45" s="293" t="s">
        <v>14</v>
      </c>
      <c r="D45" s="294">
        <v>410.46369999999996</v>
      </c>
      <c r="F45" t="str">
        <f t="shared" si="3"/>
        <v>392.1WYWY</v>
      </c>
    </row>
    <row r="46" spans="1:6" x14ac:dyDescent="0.25">
      <c r="A46" s="301">
        <v>3920100</v>
      </c>
      <c r="B46" s="293" t="s">
        <v>14</v>
      </c>
      <c r="C46" s="293" t="s">
        <v>14</v>
      </c>
      <c r="D46" s="294">
        <v>46.157409999999999</v>
      </c>
      <c r="F46" t="str">
        <f t="shared" si="3"/>
        <v>392.1WYWY</v>
      </c>
    </row>
    <row r="47" spans="1:6" x14ac:dyDescent="0.25">
      <c r="A47" s="301">
        <v>3920100</v>
      </c>
      <c r="B47" s="293" t="s">
        <v>31</v>
      </c>
      <c r="C47" s="293" t="s">
        <v>547</v>
      </c>
      <c r="D47" s="294">
        <v>30.885999999999999</v>
      </c>
      <c r="F47" t="str">
        <f t="shared" si="3"/>
        <v>392.1OTCAGE</v>
      </c>
    </row>
    <row r="48" spans="1:6" x14ac:dyDescent="0.25">
      <c r="A48" s="301">
        <v>3920200</v>
      </c>
      <c r="B48" s="293" t="s">
        <v>12</v>
      </c>
      <c r="C48" s="293" t="s">
        <v>12</v>
      </c>
      <c r="D48" s="294">
        <v>66.511349999999993</v>
      </c>
      <c r="F48" t="str">
        <f t="shared" si="3"/>
        <v>392.1OROR</v>
      </c>
    </row>
    <row r="49" spans="1:6" x14ac:dyDescent="0.25">
      <c r="A49" s="301">
        <v>3920200</v>
      </c>
      <c r="B49" s="293" t="s">
        <v>12</v>
      </c>
      <c r="C49" s="293" t="s">
        <v>21</v>
      </c>
      <c r="D49" s="294">
        <v>19.351649999999999</v>
      </c>
      <c r="F49" t="str">
        <f t="shared" si="3"/>
        <v>392.1ORSO</v>
      </c>
    </row>
    <row r="50" spans="1:6" x14ac:dyDescent="0.25">
      <c r="A50" s="301">
        <v>3920200</v>
      </c>
      <c r="B50" s="293" t="s">
        <v>15</v>
      </c>
      <c r="C50" s="293" t="s">
        <v>21</v>
      </c>
      <c r="D50" s="294">
        <v>60.897409999999994</v>
      </c>
      <c r="F50" t="str">
        <f t="shared" si="3"/>
        <v>392.1UTSO</v>
      </c>
    </row>
    <row r="51" spans="1:6" x14ac:dyDescent="0.25">
      <c r="A51" s="301">
        <v>3920200</v>
      </c>
      <c r="B51" s="293" t="s">
        <v>15</v>
      </c>
      <c r="C51" s="293" t="s">
        <v>15</v>
      </c>
      <c r="D51" s="294">
        <v>341.45124000000004</v>
      </c>
      <c r="F51" t="str">
        <f t="shared" si="3"/>
        <v>392.1UTUT</v>
      </c>
    </row>
    <row r="52" spans="1:6" x14ac:dyDescent="0.25">
      <c r="A52" s="301">
        <v>3920200</v>
      </c>
      <c r="B52" s="293" t="s">
        <v>13</v>
      </c>
      <c r="C52" s="293" t="s">
        <v>13</v>
      </c>
      <c r="D52" s="294">
        <v>53.723219999999998</v>
      </c>
      <c r="F52" t="str">
        <f t="shared" si="3"/>
        <v>392.1WAWA</v>
      </c>
    </row>
    <row r="53" spans="1:6" x14ac:dyDescent="0.25">
      <c r="A53" s="301">
        <v>3920200</v>
      </c>
      <c r="B53" s="293" t="s">
        <v>14</v>
      </c>
      <c r="C53" s="293" t="s">
        <v>547</v>
      </c>
      <c r="D53" s="294">
        <v>17.368780000000001</v>
      </c>
      <c r="F53" t="str">
        <f t="shared" si="3"/>
        <v>392.1WYCAGE</v>
      </c>
    </row>
    <row r="54" spans="1:6" x14ac:dyDescent="0.25">
      <c r="A54" s="301">
        <v>3920200</v>
      </c>
      <c r="B54" s="293" t="s">
        <v>14</v>
      </c>
      <c r="C54" s="293" t="s">
        <v>550</v>
      </c>
      <c r="D54" s="294">
        <v>11.44923</v>
      </c>
      <c r="F54" t="str">
        <f t="shared" si="3"/>
        <v>392.1WYJBG</v>
      </c>
    </row>
    <row r="55" spans="1:6" x14ac:dyDescent="0.25">
      <c r="A55" s="301">
        <v>3920200</v>
      </c>
      <c r="B55" s="293" t="s">
        <v>14</v>
      </c>
      <c r="C55" s="293" t="s">
        <v>14</v>
      </c>
      <c r="D55" s="294">
        <v>40.503910000000005</v>
      </c>
      <c r="F55" t="str">
        <f t="shared" si="3"/>
        <v>392.1WYWY</v>
      </c>
    </row>
    <row r="56" spans="1:6" x14ac:dyDescent="0.25">
      <c r="A56" s="301">
        <v>3920200</v>
      </c>
      <c r="B56" s="293" t="s">
        <v>31</v>
      </c>
      <c r="C56" s="293" t="s">
        <v>547</v>
      </c>
      <c r="D56" s="294">
        <v>15.035</v>
      </c>
      <c r="F56" t="str">
        <f t="shared" si="3"/>
        <v>392.1OTCAGE</v>
      </c>
    </row>
    <row r="57" spans="1:6" x14ac:dyDescent="0.25">
      <c r="A57" s="301">
        <v>3920400</v>
      </c>
      <c r="B57" s="293" t="s">
        <v>11</v>
      </c>
      <c r="C57" s="293" t="s">
        <v>11</v>
      </c>
      <c r="D57" s="294">
        <v>552.56820000000005</v>
      </c>
      <c r="F57" t="str">
        <f t="shared" si="3"/>
        <v>392.1CACA</v>
      </c>
    </row>
    <row r="58" spans="1:6" x14ac:dyDescent="0.25">
      <c r="A58" s="301">
        <v>3920400</v>
      </c>
      <c r="B58" s="293" t="s">
        <v>11</v>
      </c>
      <c r="C58" s="293" t="s">
        <v>548</v>
      </c>
      <c r="D58" s="294">
        <v>233.20050000000001</v>
      </c>
      <c r="F58" t="str">
        <f t="shared" si="3"/>
        <v>392.1CACAGW</v>
      </c>
    </row>
    <row r="59" spans="1:6" x14ac:dyDescent="0.25">
      <c r="A59" s="301">
        <v>3920400</v>
      </c>
      <c r="B59" s="293" t="s">
        <v>31</v>
      </c>
      <c r="C59" s="293" t="s">
        <v>547</v>
      </c>
      <c r="D59" s="294">
        <v>132.99466000000001</v>
      </c>
      <c r="F59" t="str">
        <f t="shared" si="3"/>
        <v>392.1OTCAGE</v>
      </c>
    </row>
    <row r="60" spans="1:6" x14ac:dyDescent="0.25">
      <c r="A60" s="301">
        <v>3920400</v>
      </c>
      <c r="B60" s="293" t="s">
        <v>16</v>
      </c>
      <c r="C60" s="293" t="s">
        <v>547</v>
      </c>
      <c r="D60" s="294">
        <v>673.63567</v>
      </c>
      <c r="F60" t="str">
        <f t="shared" si="3"/>
        <v>392.1IDCAGE</v>
      </c>
    </row>
    <row r="61" spans="1:6" x14ac:dyDescent="0.25">
      <c r="A61" s="301">
        <v>3920400</v>
      </c>
      <c r="B61" s="293" t="s">
        <v>16</v>
      </c>
      <c r="C61" s="293" t="s">
        <v>16</v>
      </c>
      <c r="D61" s="294">
        <v>1696.3478700000001</v>
      </c>
      <c r="F61" t="str">
        <f t="shared" si="3"/>
        <v>392.1IDID</v>
      </c>
    </row>
    <row r="62" spans="1:6" x14ac:dyDescent="0.25">
      <c r="A62" s="301">
        <v>3920400</v>
      </c>
      <c r="B62" s="293" t="s">
        <v>31</v>
      </c>
      <c r="C62" s="293" t="s">
        <v>547</v>
      </c>
      <c r="D62" s="294">
        <v>67.399270000000001</v>
      </c>
      <c r="F62" t="str">
        <f t="shared" si="3"/>
        <v>392.1OTCAGE</v>
      </c>
    </row>
    <row r="63" spans="1:6" x14ac:dyDescent="0.25">
      <c r="A63" s="301">
        <v>3920400</v>
      </c>
      <c r="B63" s="293" t="s">
        <v>31</v>
      </c>
      <c r="C63" s="293" t="s">
        <v>548</v>
      </c>
      <c r="D63" s="294">
        <v>106.86948</v>
      </c>
      <c r="F63" t="str">
        <f t="shared" si="3"/>
        <v>392.1OTCAGW</v>
      </c>
    </row>
    <row r="64" spans="1:6" x14ac:dyDescent="0.25">
      <c r="A64" s="301">
        <v>3920400</v>
      </c>
      <c r="B64" s="293" t="s">
        <v>12</v>
      </c>
      <c r="C64" s="293" t="s">
        <v>548</v>
      </c>
      <c r="D64" s="294">
        <v>916.75921000000017</v>
      </c>
      <c r="F64" t="str">
        <f t="shared" si="3"/>
        <v>392.1ORCAGW</v>
      </c>
    </row>
    <row r="65" spans="1:6" x14ac:dyDescent="0.25">
      <c r="A65" s="301">
        <v>3920400</v>
      </c>
      <c r="B65" s="293" t="s">
        <v>12</v>
      </c>
      <c r="C65" s="293" t="s">
        <v>12</v>
      </c>
      <c r="D65" s="294">
        <v>6767.1656499999999</v>
      </c>
      <c r="F65" t="str">
        <f t="shared" si="3"/>
        <v>392.1OROR</v>
      </c>
    </row>
    <row r="66" spans="1:6" x14ac:dyDescent="0.25">
      <c r="A66" s="301">
        <v>3920400</v>
      </c>
      <c r="B66" s="293" t="s">
        <v>12</v>
      </c>
      <c r="C66" s="293" t="s">
        <v>21</v>
      </c>
      <c r="D66" s="294">
        <v>210.15289000000001</v>
      </c>
      <c r="F66" t="str">
        <f t="shared" si="3"/>
        <v>392.1ORSO</v>
      </c>
    </row>
    <row r="67" spans="1:6" x14ac:dyDescent="0.25">
      <c r="A67" s="301">
        <v>3920400</v>
      </c>
      <c r="B67" s="293" t="s">
        <v>15</v>
      </c>
      <c r="C67" s="293" t="s">
        <v>549</v>
      </c>
      <c r="D67" s="294">
        <v>169.77215000000001</v>
      </c>
      <c r="F67" t="str">
        <f t="shared" si="3"/>
        <v>392.1UTCAEE</v>
      </c>
    </row>
    <row r="68" spans="1:6" x14ac:dyDescent="0.25">
      <c r="A68" s="301">
        <v>3920400</v>
      </c>
      <c r="B68" s="293" t="s">
        <v>15</v>
      </c>
      <c r="C68" s="293" t="s">
        <v>547</v>
      </c>
      <c r="D68" s="294">
        <v>2880.62293</v>
      </c>
      <c r="F68" t="str">
        <f t="shared" ref="F68:F99" si="4">CONCATENATE(VLOOKUP($A68,$I$4:$J$21,2,FALSE),$B68,$C68)</f>
        <v>392.1UTCAGE</v>
      </c>
    </row>
    <row r="69" spans="1:6" x14ac:dyDescent="0.25">
      <c r="A69" s="301">
        <v>3920400</v>
      </c>
      <c r="B69" s="293" t="s">
        <v>15</v>
      </c>
      <c r="C69" s="293" t="s">
        <v>21</v>
      </c>
      <c r="D69" s="294">
        <v>1804.7344499999999</v>
      </c>
      <c r="F69" t="str">
        <f t="shared" si="4"/>
        <v>392.1UTSO</v>
      </c>
    </row>
    <row r="70" spans="1:6" x14ac:dyDescent="0.25">
      <c r="A70" s="301">
        <v>3920400</v>
      </c>
      <c r="B70" s="293" t="s">
        <v>15</v>
      </c>
      <c r="C70" s="293" t="s">
        <v>15</v>
      </c>
      <c r="D70" s="294">
        <v>7916.2454999999991</v>
      </c>
      <c r="F70" t="str">
        <f t="shared" si="4"/>
        <v>392.1UTUT</v>
      </c>
    </row>
    <row r="71" spans="1:6" x14ac:dyDescent="0.25">
      <c r="A71" s="301">
        <v>3920400</v>
      </c>
      <c r="B71" s="293" t="s">
        <v>13</v>
      </c>
      <c r="C71" s="293" t="s">
        <v>548</v>
      </c>
      <c r="D71" s="294">
        <v>702.05841000000009</v>
      </c>
      <c r="F71" t="str">
        <f t="shared" si="4"/>
        <v>392.1WACAGW</v>
      </c>
    </row>
    <row r="72" spans="1:6" x14ac:dyDescent="0.25">
      <c r="A72" s="301">
        <v>3920400</v>
      </c>
      <c r="B72" s="293" t="s">
        <v>13</v>
      </c>
      <c r="C72" s="293" t="s">
        <v>13</v>
      </c>
      <c r="D72" s="294">
        <v>988.26592999999991</v>
      </c>
      <c r="F72" t="str">
        <f t="shared" si="4"/>
        <v>392.1WAWA</v>
      </c>
    </row>
    <row r="73" spans="1:6" x14ac:dyDescent="0.25">
      <c r="A73" s="301">
        <v>3920400</v>
      </c>
      <c r="B73" s="293" t="s">
        <v>14</v>
      </c>
      <c r="C73" s="293" t="s">
        <v>547</v>
      </c>
      <c r="D73" s="294">
        <v>1488.7877799999999</v>
      </c>
      <c r="F73" t="str">
        <f t="shared" si="4"/>
        <v>392.1WYCAGE</v>
      </c>
    </row>
    <row r="74" spans="1:6" x14ac:dyDescent="0.25">
      <c r="A74" s="301">
        <v>3920400</v>
      </c>
      <c r="B74" s="293" t="s">
        <v>14</v>
      </c>
      <c r="C74" s="293" t="s">
        <v>550</v>
      </c>
      <c r="D74" s="294">
        <v>692.81993999999997</v>
      </c>
      <c r="F74" t="str">
        <f t="shared" si="4"/>
        <v>392.1WYJBG</v>
      </c>
    </row>
    <row r="75" spans="1:6" x14ac:dyDescent="0.25">
      <c r="A75" s="301">
        <v>3920400</v>
      </c>
      <c r="B75" s="293" t="s">
        <v>14</v>
      </c>
      <c r="C75" s="293" t="s">
        <v>14</v>
      </c>
      <c r="D75" s="294">
        <v>1971.3086600000001</v>
      </c>
      <c r="F75" t="str">
        <f t="shared" si="4"/>
        <v>392.1WYWY</v>
      </c>
    </row>
    <row r="76" spans="1:6" x14ac:dyDescent="0.25">
      <c r="A76" s="301">
        <v>3920400</v>
      </c>
      <c r="B76" s="293" t="s">
        <v>14</v>
      </c>
      <c r="C76" s="293" t="s">
        <v>14</v>
      </c>
      <c r="D76" s="294">
        <v>398.95069000000001</v>
      </c>
      <c r="F76" t="str">
        <f t="shared" si="4"/>
        <v>392.1WYWY</v>
      </c>
    </row>
    <row r="77" spans="1:6" x14ac:dyDescent="0.25">
      <c r="A77" s="301">
        <v>3920400</v>
      </c>
      <c r="B77" s="293" t="s">
        <v>31</v>
      </c>
      <c r="C77" s="293" t="s">
        <v>547</v>
      </c>
      <c r="D77" s="294">
        <v>211.90280000000001</v>
      </c>
      <c r="F77" t="str">
        <f t="shared" si="4"/>
        <v>392.1OTCAGE</v>
      </c>
    </row>
    <row r="78" spans="1:6" x14ac:dyDescent="0.25">
      <c r="A78" s="301">
        <v>3920500</v>
      </c>
      <c r="B78" s="293" t="s">
        <v>11</v>
      </c>
      <c r="C78" s="293" t="s">
        <v>11</v>
      </c>
      <c r="D78" s="294">
        <v>984.71111999999994</v>
      </c>
      <c r="F78" t="str">
        <f t="shared" si="4"/>
        <v>392.5CACA</v>
      </c>
    </row>
    <row r="79" spans="1:6" x14ac:dyDescent="0.25">
      <c r="A79" s="301">
        <v>3920500</v>
      </c>
      <c r="B79" s="293" t="s">
        <v>11</v>
      </c>
      <c r="C79" s="293" t="s">
        <v>548</v>
      </c>
      <c r="D79" s="294">
        <v>72.955089999999998</v>
      </c>
      <c r="F79" t="str">
        <f t="shared" si="4"/>
        <v>392.5CACAGW</v>
      </c>
    </row>
    <row r="80" spans="1:6" x14ac:dyDescent="0.25">
      <c r="A80" s="301">
        <v>3920500</v>
      </c>
      <c r="B80" s="293" t="s">
        <v>31</v>
      </c>
      <c r="C80" s="293" t="s">
        <v>547</v>
      </c>
      <c r="D80" s="294">
        <v>102.60266999999999</v>
      </c>
      <c r="F80" t="str">
        <f t="shared" si="4"/>
        <v>392.5OTCAGE</v>
      </c>
    </row>
    <row r="81" spans="1:6" x14ac:dyDescent="0.25">
      <c r="A81" s="301">
        <v>3920500</v>
      </c>
      <c r="B81" s="293" t="s">
        <v>16</v>
      </c>
      <c r="C81" s="293" t="s">
        <v>547</v>
      </c>
      <c r="D81" s="294">
        <v>443.49045999999998</v>
      </c>
      <c r="F81" t="str">
        <f t="shared" si="4"/>
        <v>392.5IDCAGE</v>
      </c>
    </row>
    <row r="82" spans="1:6" x14ac:dyDescent="0.25">
      <c r="A82" s="301">
        <v>3920500</v>
      </c>
      <c r="B82" s="293" t="s">
        <v>16</v>
      </c>
      <c r="C82" s="293" t="s">
        <v>16</v>
      </c>
      <c r="D82" s="294">
        <v>3480.5573800000002</v>
      </c>
      <c r="F82" t="str">
        <f t="shared" si="4"/>
        <v>392.5IDID</v>
      </c>
    </row>
    <row r="83" spans="1:6" x14ac:dyDescent="0.25">
      <c r="A83" s="301">
        <v>3920500</v>
      </c>
      <c r="B83" s="293" t="s">
        <v>31</v>
      </c>
      <c r="C83" s="293" t="s">
        <v>548</v>
      </c>
      <c r="D83" s="294">
        <v>1.2101900000000001</v>
      </c>
      <c r="F83" t="str">
        <f t="shared" si="4"/>
        <v>392.5OTCAGW</v>
      </c>
    </row>
    <row r="84" spans="1:6" x14ac:dyDescent="0.25">
      <c r="A84" s="301">
        <v>3920500</v>
      </c>
      <c r="B84" s="293" t="s">
        <v>12</v>
      </c>
      <c r="C84" s="293" t="s">
        <v>548</v>
      </c>
      <c r="D84" s="294">
        <v>777.35194000000001</v>
      </c>
      <c r="F84" t="str">
        <f t="shared" si="4"/>
        <v>392.5ORCAGW</v>
      </c>
    </row>
    <row r="85" spans="1:6" x14ac:dyDescent="0.25">
      <c r="A85" s="301">
        <v>3920500</v>
      </c>
      <c r="B85" s="293" t="s">
        <v>12</v>
      </c>
      <c r="C85" s="293" t="s">
        <v>12</v>
      </c>
      <c r="D85" s="294">
        <v>12681.031239999998</v>
      </c>
      <c r="F85" t="str">
        <f t="shared" si="4"/>
        <v>392.5OROR</v>
      </c>
    </row>
    <row r="86" spans="1:6" x14ac:dyDescent="0.25">
      <c r="A86" s="301">
        <v>3920500</v>
      </c>
      <c r="B86" s="293" t="s">
        <v>15</v>
      </c>
      <c r="C86" s="293" t="s">
        <v>549</v>
      </c>
      <c r="D86" s="294">
        <v>215.48250000000002</v>
      </c>
      <c r="F86" t="str">
        <f t="shared" si="4"/>
        <v>392.5UTCAEE</v>
      </c>
    </row>
    <row r="87" spans="1:6" x14ac:dyDescent="0.25">
      <c r="A87" s="301">
        <v>3920500</v>
      </c>
      <c r="B87" s="293" t="s">
        <v>15</v>
      </c>
      <c r="C87" s="293" t="s">
        <v>547</v>
      </c>
      <c r="D87" s="294">
        <v>2349.46461</v>
      </c>
      <c r="F87" t="str">
        <f t="shared" si="4"/>
        <v>392.5UTCAGE</v>
      </c>
    </row>
    <row r="88" spans="1:6" x14ac:dyDescent="0.25">
      <c r="A88" s="301">
        <v>3920500</v>
      </c>
      <c r="B88" s="293" t="s">
        <v>15</v>
      </c>
      <c r="C88" s="293" t="s">
        <v>21</v>
      </c>
      <c r="D88" s="294">
        <v>1176.8448099999998</v>
      </c>
      <c r="F88" t="str">
        <f t="shared" si="4"/>
        <v>392.5UTSO</v>
      </c>
    </row>
    <row r="89" spans="1:6" x14ac:dyDescent="0.25">
      <c r="A89" s="301">
        <v>3920500</v>
      </c>
      <c r="B89" s="293" t="s">
        <v>15</v>
      </c>
      <c r="C89" s="293" t="s">
        <v>15</v>
      </c>
      <c r="D89" s="294">
        <v>16761.283500000001</v>
      </c>
      <c r="F89" t="str">
        <f t="shared" si="4"/>
        <v>392.5UTUT</v>
      </c>
    </row>
    <row r="90" spans="1:6" x14ac:dyDescent="0.25">
      <c r="A90" s="301">
        <v>3920500</v>
      </c>
      <c r="B90" s="293" t="s">
        <v>13</v>
      </c>
      <c r="C90" s="293" t="s">
        <v>548</v>
      </c>
      <c r="D90" s="294">
        <v>1380.8411699999999</v>
      </c>
      <c r="F90" t="str">
        <f t="shared" si="4"/>
        <v>392.5WACAGW</v>
      </c>
    </row>
    <row r="91" spans="1:6" x14ac:dyDescent="0.25">
      <c r="A91" s="301">
        <v>3920500</v>
      </c>
      <c r="B91" s="293" t="s">
        <v>13</v>
      </c>
      <c r="C91" s="293" t="s">
        <v>13</v>
      </c>
      <c r="D91" s="294">
        <v>3136.3577999999998</v>
      </c>
      <c r="F91" t="str">
        <f t="shared" si="4"/>
        <v>392.5WAWA</v>
      </c>
    </row>
    <row r="92" spans="1:6" x14ac:dyDescent="0.25">
      <c r="A92" s="301">
        <v>3920500</v>
      </c>
      <c r="B92" s="293" t="s">
        <v>14</v>
      </c>
      <c r="C92" s="293" t="s">
        <v>547</v>
      </c>
      <c r="D92" s="294">
        <v>809.91134</v>
      </c>
      <c r="F92" t="str">
        <f t="shared" si="4"/>
        <v>392.5WYCAGE</v>
      </c>
    </row>
    <row r="93" spans="1:6" x14ac:dyDescent="0.25">
      <c r="A93" s="301">
        <v>3920500</v>
      </c>
      <c r="B93" s="293" t="s">
        <v>14</v>
      </c>
      <c r="C93" s="293" t="s">
        <v>550</v>
      </c>
      <c r="D93" s="294">
        <v>452.15114</v>
      </c>
      <c r="F93" t="str">
        <f t="shared" si="4"/>
        <v>392.5WYJBG</v>
      </c>
    </row>
    <row r="94" spans="1:6" x14ac:dyDescent="0.25">
      <c r="A94" s="301">
        <v>3920500</v>
      </c>
      <c r="B94" s="293" t="s">
        <v>14</v>
      </c>
      <c r="C94" s="293" t="s">
        <v>14</v>
      </c>
      <c r="D94" s="294">
        <v>3861.5074999999997</v>
      </c>
      <c r="F94" t="str">
        <f t="shared" si="4"/>
        <v>392.5WYWY</v>
      </c>
    </row>
    <row r="95" spans="1:6" x14ac:dyDescent="0.25">
      <c r="A95" s="301">
        <v>3920500</v>
      </c>
      <c r="B95" s="293" t="s">
        <v>14</v>
      </c>
      <c r="C95" s="293" t="s">
        <v>14</v>
      </c>
      <c r="D95" s="294">
        <v>1114.41437</v>
      </c>
      <c r="F95" t="str">
        <f t="shared" si="4"/>
        <v>392.5WYWY</v>
      </c>
    </row>
    <row r="96" spans="1:6" x14ac:dyDescent="0.25">
      <c r="A96" s="301">
        <v>3920500</v>
      </c>
      <c r="B96" s="293" t="s">
        <v>31</v>
      </c>
      <c r="C96" s="293" t="s">
        <v>547</v>
      </c>
      <c r="D96" s="294">
        <v>29.098459999999999</v>
      </c>
      <c r="F96" t="str">
        <f t="shared" si="4"/>
        <v>392.5OTCAGE</v>
      </c>
    </row>
    <row r="97" spans="1:6" x14ac:dyDescent="0.25">
      <c r="A97" s="301">
        <v>3920600</v>
      </c>
      <c r="B97" s="293" t="s">
        <v>11</v>
      </c>
      <c r="C97" s="293" t="s">
        <v>548</v>
      </c>
      <c r="D97" s="294">
        <v>180.29435000000001</v>
      </c>
      <c r="F97" t="str">
        <f t="shared" si="4"/>
        <v>392.5CACAGW</v>
      </c>
    </row>
    <row r="98" spans="1:6" x14ac:dyDescent="0.25">
      <c r="A98" s="301">
        <v>3920600</v>
      </c>
      <c r="B98" s="293" t="s">
        <v>31</v>
      </c>
      <c r="C98" s="293" t="s">
        <v>547</v>
      </c>
      <c r="D98" s="294">
        <v>186.46970999999999</v>
      </c>
      <c r="F98" t="str">
        <f t="shared" si="4"/>
        <v>392.5OTCAGE</v>
      </c>
    </row>
    <row r="99" spans="1:6" x14ac:dyDescent="0.25">
      <c r="A99" s="301">
        <v>3920600</v>
      </c>
      <c r="B99" s="293" t="s">
        <v>16</v>
      </c>
      <c r="C99" s="293" t="s">
        <v>547</v>
      </c>
      <c r="D99" s="294">
        <v>180.11806999999999</v>
      </c>
      <c r="F99" t="str">
        <f t="shared" si="4"/>
        <v>392.5IDCAGE</v>
      </c>
    </row>
    <row r="100" spans="1:6" x14ac:dyDescent="0.25">
      <c r="A100" s="301">
        <v>3920600</v>
      </c>
      <c r="B100" s="293" t="s">
        <v>12</v>
      </c>
      <c r="C100" s="293" t="s">
        <v>548</v>
      </c>
      <c r="D100" s="294">
        <v>450.64157999999998</v>
      </c>
      <c r="F100" t="str">
        <f t="shared" ref="F100:F131" si="5">CONCATENATE(VLOOKUP($A100,$I$4:$J$21,2,FALSE),$B100,$C100)</f>
        <v>392.5ORCAGW</v>
      </c>
    </row>
    <row r="101" spans="1:6" x14ac:dyDescent="0.25">
      <c r="A101" s="301">
        <v>3920600</v>
      </c>
      <c r="B101" s="293" t="s">
        <v>12</v>
      </c>
      <c r="C101" s="293" t="s">
        <v>12</v>
      </c>
      <c r="D101" s="294">
        <v>76.417050000000003</v>
      </c>
      <c r="F101" t="str">
        <f t="shared" si="5"/>
        <v>392.5OROR</v>
      </c>
    </row>
    <row r="102" spans="1:6" x14ac:dyDescent="0.25">
      <c r="A102" s="301">
        <v>3920600</v>
      </c>
      <c r="B102" s="293" t="s">
        <v>15</v>
      </c>
      <c r="C102" s="293" t="s">
        <v>549</v>
      </c>
      <c r="D102" s="294">
        <v>3.5</v>
      </c>
      <c r="F102" t="str">
        <f t="shared" si="5"/>
        <v>392.5UTCAEE</v>
      </c>
    </row>
    <row r="103" spans="1:6" x14ac:dyDescent="0.25">
      <c r="A103" s="301">
        <v>3920600</v>
      </c>
      <c r="B103" s="293" t="s">
        <v>15</v>
      </c>
      <c r="C103" s="293" t="s">
        <v>547</v>
      </c>
      <c r="D103" s="294">
        <v>1068.4573600000001</v>
      </c>
      <c r="F103" t="str">
        <f t="shared" si="5"/>
        <v>392.5UTCAGE</v>
      </c>
    </row>
    <row r="104" spans="1:6" x14ac:dyDescent="0.25">
      <c r="A104" s="301">
        <v>3920600</v>
      </c>
      <c r="B104" s="293" t="s">
        <v>15</v>
      </c>
      <c r="C104" s="293" t="s">
        <v>15</v>
      </c>
      <c r="D104" s="294">
        <v>124.63193</v>
      </c>
      <c r="F104" t="str">
        <f t="shared" si="5"/>
        <v>392.5UTUT</v>
      </c>
    </row>
    <row r="105" spans="1:6" x14ac:dyDescent="0.25">
      <c r="A105" s="301">
        <v>3920600</v>
      </c>
      <c r="B105" s="293" t="s">
        <v>13</v>
      </c>
      <c r="C105" s="293" t="s">
        <v>548</v>
      </c>
      <c r="D105" s="294">
        <v>269.40350000000001</v>
      </c>
      <c r="F105" t="str">
        <f t="shared" si="5"/>
        <v>392.5WACAGW</v>
      </c>
    </row>
    <row r="106" spans="1:6" x14ac:dyDescent="0.25">
      <c r="A106" s="301">
        <v>3920600</v>
      </c>
      <c r="B106" s="293" t="s">
        <v>14</v>
      </c>
      <c r="C106" s="293" t="s">
        <v>547</v>
      </c>
      <c r="D106" s="294">
        <v>593.08870000000002</v>
      </c>
      <c r="F106" t="str">
        <f t="shared" si="5"/>
        <v>392.5WYCAGE</v>
      </c>
    </row>
    <row r="107" spans="1:6" x14ac:dyDescent="0.25">
      <c r="A107" s="301">
        <v>3920600</v>
      </c>
      <c r="B107" s="293" t="s">
        <v>14</v>
      </c>
      <c r="C107" s="293" t="s">
        <v>550</v>
      </c>
      <c r="D107" s="294">
        <v>1108.18977</v>
      </c>
      <c r="F107" t="str">
        <f t="shared" si="5"/>
        <v>392.5WYJBG</v>
      </c>
    </row>
    <row r="108" spans="1:6" x14ac:dyDescent="0.25">
      <c r="A108" s="301">
        <v>3920900</v>
      </c>
      <c r="B108" s="293" t="s">
        <v>11</v>
      </c>
      <c r="C108" s="293" t="s">
        <v>11</v>
      </c>
      <c r="D108" s="294">
        <v>473.75133999999997</v>
      </c>
      <c r="F108" t="str">
        <f t="shared" si="5"/>
        <v>392.9CACA</v>
      </c>
    </row>
    <row r="109" spans="1:6" x14ac:dyDescent="0.25">
      <c r="A109" s="301">
        <v>3920900</v>
      </c>
      <c r="B109" s="293" t="s">
        <v>11</v>
      </c>
      <c r="C109" s="293" t="s">
        <v>548</v>
      </c>
      <c r="D109" s="294">
        <v>14.206899999999999</v>
      </c>
      <c r="F109" t="str">
        <f t="shared" si="5"/>
        <v>392.9CACAGW</v>
      </c>
    </row>
    <row r="110" spans="1:6" x14ac:dyDescent="0.25">
      <c r="A110" s="301">
        <v>3920900</v>
      </c>
      <c r="B110" s="293" t="s">
        <v>16</v>
      </c>
      <c r="C110" s="293" t="s">
        <v>547</v>
      </c>
      <c r="D110" s="294">
        <v>51.773150000000001</v>
      </c>
      <c r="F110" t="str">
        <f t="shared" si="5"/>
        <v>392.9IDCAGE</v>
      </c>
    </row>
    <row r="111" spans="1:6" x14ac:dyDescent="0.25">
      <c r="A111" s="301">
        <v>3920900</v>
      </c>
      <c r="B111" s="293" t="s">
        <v>16</v>
      </c>
      <c r="C111" s="293" t="s">
        <v>16</v>
      </c>
      <c r="D111" s="294">
        <v>1207.78026</v>
      </c>
      <c r="F111" t="str">
        <f t="shared" si="5"/>
        <v>392.9IDID</v>
      </c>
    </row>
    <row r="112" spans="1:6" x14ac:dyDescent="0.25">
      <c r="A112" s="301">
        <v>3920900</v>
      </c>
      <c r="B112" s="293" t="s">
        <v>12</v>
      </c>
      <c r="C112" s="293" t="s">
        <v>548</v>
      </c>
      <c r="D112" s="294">
        <v>154.69202000000001</v>
      </c>
      <c r="F112" t="str">
        <f t="shared" si="5"/>
        <v>392.9ORCAGW</v>
      </c>
    </row>
    <row r="113" spans="1:6" x14ac:dyDescent="0.25">
      <c r="A113" s="301">
        <v>3920900</v>
      </c>
      <c r="B113" s="293" t="s">
        <v>12</v>
      </c>
      <c r="C113" s="293" t="s">
        <v>12</v>
      </c>
      <c r="D113" s="294">
        <v>3387.7604499999998</v>
      </c>
      <c r="F113" t="str">
        <f t="shared" si="5"/>
        <v>392.9OROR</v>
      </c>
    </row>
    <row r="114" spans="1:6" x14ac:dyDescent="0.25">
      <c r="A114" s="301">
        <v>3920900</v>
      </c>
      <c r="B114" s="293" t="s">
        <v>12</v>
      </c>
      <c r="C114" s="293" t="s">
        <v>21</v>
      </c>
      <c r="D114" s="294">
        <v>3.5249999999999999</v>
      </c>
      <c r="F114" t="str">
        <f t="shared" si="5"/>
        <v>392.9ORSO</v>
      </c>
    </row>
    <row r="115" spans="1:6" x14ac:dyDescent="0.25">
      <c r="A115" s="301">
        <v>3920900</v>
      </c>
      <c r="B115" s="293" t="s">
        <v>15</v>
      </c>
      <c r="C115" s="293" t="s">
        <v>549</v>
      </c>
      <c r="D115" s="294">
        <v>41.307349999999992</v>
      </c>
      <c r="F115" t="str">
        <f t="shared" si="5"/>
        <v>392.9UTCAEE</v>
      </c>
    </row>
    <row r="116" spans="1:6" x14ac:dyDescent="0.25">
      <c r="A116" s="301">
        <v>3920900</v>
      </c>
      <c r="B116" s="293" t="s">
        <v>15</v>
      </c>
      <c r="C116" s="293" t="s">
        <v>547</v>
      </c>
      <c r="D116" s="294">
        <v>1249.9108200000001</v>
      </c>
      <c r="F116" t="str">
        <f t="shared" si="5"/>
        <v>392.9UTCAGE</v>
      </c>
    </row>
    <row r="117" spans="1:6" x14ac:dyDescent="0.25">
      <c r="A117" s="301">
        <v>3920900</v>
      </c>
      <c r="B117" s="293" t="s">
        <v>15</v>
      </c>
      <c r="C117" s="293" t="s">
        <v>21</v>
      </c>
      <c r="D117" s="294">
        <v>1451.4318799999999</v>
      </c>
      <c r="F117" t="str">
        <f t="shared" si="5"/>
        <v>392.9UTSO</v>
      </c>
    </row>
    <row r="118" spans="1:6" x14ac:dyDescent="0.25">
      <c r="A118" s="301">
        <v>3920900</v>
      </c>
      <c r="B118" s="293" t="s">
        <v>15</v>
      </c>
      <c r="C118" s="293" t="s">
        <v>15</v>
      </c>
      <c r="D118" s="294">
        <v>5548.5720100000008</v>
      </c>
      <c r="F118" t="str">
        <f t="shared" si="5"/>
        <v>392.9UTUT</v>
      </c>
    </row>
    <row r="119" spans="1:6" x14ac:dyDescent="0.25">
      <c r="A119" s="301">
        <v>3920900</v>
      </c>
      <c r="B119" s="293" t="s">
        <v>13</v>
      </c>
      <c r="C119" s="293" t="s">
        <v>548</v>
      </c>
      <c r="D119" s="294">
        <v>89.386509999999987</v>
      </c>
      <c r="F119" t="str">
        <f t="shared" si="5"/>
        <v>392.9WACAGW</v>
      </c>
    </row>
    <row r="120" spans="1:6" x14ac:dyDescent="0.25">
      <c r="A120" s="301">
        <v>3920900</v>
      </c>
      <c r="B120" s="293" t="s">
        <v>13</v>
      </c>
      <c r="C120" s="293" t="s">
        <v>13</v>
      </c>
      <c r="D120" s="294">
        <v>666.45859999999993</v>
      </c>
      <c r="F120" t="str">
        <f t="shared" si="5"/>
        <v>392.9WAWA</v>
      </c>
    </row>
    <row r="121" spans="1:6" x14ac:dyDescent="0.25">
      <c r="A121" s="301">
        <v>3920900</v>
      </c>
      <c r="B121" s="293" t="s">
        <v>14</v>
      </c>
      <c r="C121" s="293" t="s">
        <v>547</v>
      </c>
      <c r="D121" s="294">
        <v>480.65030000000002</v>
      </c>
      <c r="F121" t="str">
        <f t="shared" si="5"/>
        <v>392.9WYCAGE</v>
      </c>
    </row>
    <row r="122" spans="1:6" x14ac:dyDescent="0.25">
      <c r="A122" s="301">
        <v>3920900</v>
      </c>
      <c r="B122" s="293" t="s">
        <v>14</v>
      </c>
      <c r="C122" s="293" t="s">
        <v>550</v>
      </c>
      <c r="D122" s="294">
        <v>99.758369999999999</v>
      </c>
      <c r="F122" t="str">
        <f t="shared" si="5"/>
        <v>392.9WYJBG</v>
      </c>
    </row>
    <row r="123" spans="1:6" x14ac:dyDescent="0.25">
      <c r="A123" s="301">
        <v>3920900</v>
      </c>
      <c r="B123" s="293" t="s">
        <v>14</v>
      </c>
      <c r="C123" s="293" t="s">
        <v>14</v>
      </c>
      <c r="D123" s="294">
        <v>2801.2897500000004</v>
      </c>
      <c r="F123" t="str">
        <f t="shared" si="5"/>
        <v>392.9WYWY</v>
      </c>
    </row>
    <row r="124" spans="1:6" x14ac:dyDescent="0.25">
      <c r="A124" s="301">
        <v>3920900</v>
      </c>
      <c r="B124" s="293" t="s">
        <v>14</v>
      </c>
      <c r="C124" s="293" t="s">
        <v>14</v>
      </c>
      <c r="D124" s="294">
        <v>351.22959000000003</v>
      </c>
      <c r="F124" t="str">
        <f t="shared" si="5"/>
        <v>392.9WYWY</v>
      </c>
    </row>
    <row r="125" spans="1:6" x14ac:dyDescent="0.25">
      <c r="A125" s="301">
        <v>3920900</v>
      </c>
      <c r="B125" s="293" t="s">
        <v>31</v>
      </c>
      <c r="C125" s="293" t="s">
        <v>547</v>
      </c>
      <c r="D125" s="294">
        <v>8.5604600000000008</v>
      </c>
      <c r="F125" t="str">
        <f t="shared" si="5"/>
        <v>392.9OTCAGE</v>
      </c>
    </row>
    <row r="126" spans="1:6" x14ac:dyDescent="0.25">
      <c r="A126" s="301">
        <v>3921400</v>
      </c>
      <c r="B126" s="293" t="s">
        <v>11</v>
      </c>
      <c r="C126" s="293" t="s">
        <v>11</v>
      </c>
      <c r="D126" s="294">
        <v>59.904110000000003</v>
      </c>
      <c r="F126" t="str">
        <f t="shared" si="5"/>
        <v>392.1CACA</v>
      </c>
    </row>
    <row r="127" spans="1:6" x14ac:dyDescent="0.25">
      <c r="A127" s="301">
        <v>3921400</v>
      </c>
      <c r="B127" s="293" t="s">
        <v>31</v>
      </c>
      <c r="C127" s="293" t="s">
        <v>547</v>
      </c>
      <c r="D127" s="294">
        <v>6.5025899999999996</v>
      </c>
      <c r="F127" t="str">
        <f t="shared" si="5"/>
        <v>392.1OTCAGE</v>
      </c>
    </row>
    <row r="128" spans="1:6" x14ac:dyDescent="0.25">
      <c r="A128" s="301">
        <v>3921400</v>
      </c>
      <c r="B128" s="293" t="s">
        <v>16</v>
      </c>
      <c r="C128" s="293" t="s">
        <v>547</v>
      </c>
      <c r="D128" s="294">
        <v>20.422989999999999</v>
      </c>
      <c r="F128" t="str">
        <f t="shared" si="5"/>
        <v>392.1IDCAGE</v>
      </c>
    </row>
    <row r="129" spans="1:6" x14ac:dyDescent="0.25">
      <c r="A129" s="301">
        <v>3921400</v>
      </c>
      <c r="B129" s="293" t="s">
        <v>16</v>
      </c>
      <c r="C129" s="293" t="s">
        <v>16</v>
      </c>
      <c r="D129" s="294">
        <v>87.627209999999991</v>
      </c>
      <c r="F129" t="str">
        <f t="shared" si="5"/>
        <v>392.1IDID</v>
      </c>
    </row>
    <row r="130" spans="1:6" x14ac:dyDescent="0.25">
      <c r="A130" s="301">
        <v>3921400</v>
      </c>
      <c r="B130" s="293" t="s">
        <v>31</v>
      </c>
      <c r="C130" s="293" t="s">
        <v>548</v>
      </c>
      <c r="D130" s="294">
        <v>0.37131999999999998</v>
      </c>
      <c r="F130" t="str">
        <f t="shared" si="5"/>
        <v>392.1OTCAGW</v>
      </c>
    </row>
    <row r="131" spans="1:6" x14ac:dyDescent="0.25">
      <c r="A131" s="301">
        <v>3921400</v>
      </c>
      <c r="B131" s="293" t="s">
        <v>12</v>
      </c>
      <c r="C131" s="293" t="s">
        <v>548</v>
      </c>
      <c r="D131" s="294">
        <v>20.007180000000002</v>
      </c>
      <c r="F131" t="str">
        <f t="shared" si="5"/>
        <v>392.1ORCAGW</v>
      </c>
    </row>
    <row r="132" spans="1:6" x14ac:dyDescent="0.25">
      <c r="A132" s="301">
        <v>3921400</v>
      </c>
      <c r="B132" s="293" t="s">
        <v>12</v>
      </c>
      <c r="C132" s="293" t="s">
        <v>12</v>
      </c>
      <c r="D132" s="294">
        <v>364.36498999999998</v>
      </c>
      <c r="F132" t="str">
        <f t="shared" ref="F132:F163" si="6">CONCATENATE(VLOOKUP($A132,$I$4:$J$21,2,FALSE),$B132,$C132)</f>
        <v>392.1OROR</v>
      </c>
    </row>
    <row r="133" spans="1:6" x14ac:dyDescent="0.25">
      <c r="A133" s="301">
        <v>3921400</v>
      </c>
      <c r="B133" s="293" t="s">
        <v>15</v>
      </c>
      <c r="C133" s="293" t="s">
        <v>549</v>
      </c>
      <c r="D133" s="294">
        <v>6.085</v>
      </c>
      <c r="F133" t="str">
        <f t="shared" si="6"/>
        <v>392.1UTCAEE</v>
      </c>
    </row>
    <row r="134" spans="1:6" x14ac:dyDescent="0.25">
      <c r="A134" s="301">
        <v>3921400</v>
      </c>
      <c r="B134" s="293" t="s">
        <v>15</v>
      </c>
      <c r="C134" s="293" t="s">
        <v>547</v>
      </c>
      <c r="D134" s="294">
        <v>338.88677999999999</v>
      </c>
      <c r="F134" t="str">
        <f t="shared" si="6"/>
        <v>392.1UTCAGE</v>
      </c>
    </row>
    <row r="135" spans="1:6" x14ac:dyDescent="0.25">
      <c r="A135" s="301">
        <v>3921400</v>
      </c>
      <c r="B135" s="293" t="s">
        <v>15</v>
      </c>
      <c r="C135" s="293" t="s">
        <v>21</v>
      </c>
      <c r="D135" s="294">
        <v>53.198049999999995</v>
      </c>
      <c r="F135" t="str">
        <f t="shared" si="6"/>
        <v>392.1UTSO</v>
      </c>
    </row>
    <row r="136" spans="1:6" x14ac:dyDescent="0.25">
      <c r="A136" s="301">
        <v>3921400</v>
      </c>
      <c r="B136" s="293" t="s">
        <v>15</v>
      </c>
      <c r="C136" s="293" t="s">
        <v>15</v>
      </c>
      <c r="D136" s="294">
        <v>275.36845999999997</v>
      </c>
      <c r="F136" t="str">
        <f t="shared" si="6"/>
        <v>392.1UTUT</v>
      </c>
    </row>
    <row r="137" spans="1:6" x14ac:dyDescent="0.25">
      <c r="A137" s="301">
        <v>3921400</v>
      </c>
      <c r="B137" s="293" t="s">
        <v>13</v>
      </c>
      <c r="C137" s="293" t="s">
        <v>548</v>
      </c>
      <c r="D137" s="294">
        <v>38.311749999999996</v>
      </c>
      <c r="F137" t="str">
        <f t="shared" si="6"/>
        <v>392.1WACAGW</v>
      </c>
    </row>
    <row r="138" spans="1:6" x14ac:dyDescent="0.25">
      <c r="A138" s="301">
        <v>3921400</v>
      </c>
      <c r="B138" s="293" t="s">
        <v>13</v>
      </c>
      <c r="C138" s="293" t="s">
        <v>13</v>
      </c>
      <c r="D138" s="294">
        <v>47.17615</v>
      </c>
      <c r="F138" t="str">
        <f t="shared" si="6"/>
        <v>392.1WAWA</v>
      </c>
    </row>
    <row r="139" spans="1:6" x14ac:dyDescent="0.25">
      <c r="A139" s="301">
        <v>3921400</v>
      </c>
      <c r="B139" s="293" t="s">
        <v>14</v>
      </c>
      <c r="C139" s="293" t="s">
        <v>547</v>
      </c>
      <c r="D139" s="294">
        <v>96.577889999999996</v>
      </c>
      <c r="F139" t="str">
        <f t="shared" si="6"/>
        <v>392.1WYCAGE</v>
      </c>
    </row>
    <row r="140" spans="1:6" x14ac:dyDescent="0.25">
      <c r="A140" s="301">
        <v>3921400</v>
      </c>
      <c r="B140" s="293" t="s">
        <v>14</v>
      </c>
      <c r="C140" s="293" t="s">
        <v>14</v>
      </c>
      <c r="D140" s="294">
        <v>166.17508000000004</v>
      </c>
      <c r="F140" t="str">
        <f t="shared" si="6"/>
        <v>392.1WYWY</v>
      </c>
    </row>
    <row r="141" spans="1:6" x14ac:dyDescent="0.25">
      <c r="A141" s="301">
        <v>3921400</v>
      </c>
      <c r="B141" s="293" t="s">
        <v>14</v>
      </c>
      <c r="C141" s="293" t="s">
        <v>14</v>
      </c>
      <c r="D141" s="294">
        <v>15.914</v>
      </c>
      <c r="F141" t="str">
        <f t="shared" si="6"/>
        <v>392.1WYWY</v>
      </c>
    </row>
    <row r="142" spans="1:6" x14ac:dyDescent="0.25">
      <c r="A142" s="301">
        <v>3921400</v>
      </c>
      <c r="B142" s="293" t="s">
        <v>31</v>
      </c>
      <c r="C142" s="293" t="s">
        <v>547</v>
      </c>
      <c r="D142" s="294">
        <v>12.5093</v>
      </c>
      <c r="F142" t="str">
        <f t="shared" si="6"/>
        <v>392.1OTCAGE</v>
      </c>
    </row>
    <row r="143" spans="1:6" x14ac:dyDescent="0.25">
      <c r="A143" s="301">
        <v>3921900</v>
      </c>
      <c r="B143" s="293" t="s">
        <v>12</v>
      </c>
      <c r="C143" s="293" t="s">
        <v>12</v>
      </c>
      <c r="D143" s="294">
        <v>317.14125000000001</v>
      </c>
      <c r="F143" t="str">
        <f t="shared" si="6"/>
        <v>392.5OROR</v>
      </c>
    </row>
    <row r="144" spans="1:6" x14ac:dyDescent="0.25">
      <c r="A144" s="301">
        <v>3921900</v>
      </c>
      <c r="B144" s="293" t="s">
        <v>15</v>
      </c>
      <c r="C144" s="293" t="s">
        <v>547</v>
      </c>
      <c r="D144" s="294">
        <v>185.36097000000001</v>
      </c>
      <c r="F144" t="str">
        <f t="shared" si="6"/>
        <v>392.5UTCAGE</v>
      </c>
    </row>
    <row r="145" spans="1:6" x14ac:dyDescent="0.25">
      <c r="A145" s="301">
        <v>3921900</v>
      </c>
      <c r="B145" s="293" t="s">
        <v>15</v>
      </c>
      <c r="C145" s="293" t="s">
        <v>21</v>
      </c>
      <c r="D145" s="294">
        <v>296.19578999999999</v>
      </c>
      <c r="F145" t="str">
        <f t="shared" si="6"/>
        <v>392.5UTSO</v>
      </c>
    </row>
    <row r="146" spans="1:6" x14ac:dyDescent="0.25">
      <c r="A146" s="301">
        <v>3921900</v>
      </c>
      <c r="B146" s="293" t="s">
        <v>15</v>
      </c>
      <c r="C146" s="293" t="s">
        <v>15</v>
      </c>
      <c r="D146" s="294">
        <v>1629.1913400000001</v>
      </c>
      <c r="F146" t="str">
        <f t="shared" si="6"/>
        <v>392.5UTUT</v>
      </c>
    </row>
    <row r="147" spans="1:6" x14ac:dyDescent="0.25">
      <c r="A147" s="301">
        <v>3921900</v>
      </c>
      <c r="B147" s="293" t="s">
        <v>13</v>
      </c>
      <c r="C147" s="293" t="s">
        <v>13</v>
      </c>
      <c r="D147" s="294">
        <v>170.02782999999999</v>
      </c>
      <c r="F147" t="str">
        <f t="shared" si="6"/>
        <v>392.5WAWA</v>
      </c>
    </row>
    <row r="148" spans="1:6" x14ac:dyDescent="0.25">
      <c r="A148" s="301">
        <v>3921900</v>
      </c>
      <c r="B148" s="293" t="s">
        <v>14</v>
      </c>
      <c r="C148" s="293" t="s">
        <v>547</v>
      </c>
      <c r="D148" s="294">
        <v>87.310569999999998</v>
      </c>
      <c r="F148" t="str">
        <f t="shared" si="6"/>
        <v>392.5WYCAGE</v>
      </c>
    </row>
    <row r="149" spans="1:6" x14ac:dyDescent="0.25">
      <c r="A149" s="301">
        <v>3921900</v>
      </c>
      <c r="B149" s="293" t="s">
        <v>14</v>
      </c>
      <c r="C149" s="293" t="s">
        <v>550</v>
      </c>
      <c r="D149" s="294">
        <v>100.6099</v>
      </c>
      <c r="F149" t="str">
        <f t="shared" si="6"/>
        <v>392.5WYJBG</v>
      </c>
    </row>
    <row r="150" spans="1:6" x14ac:dyDescent="0.25">
      <c r="A150" s="301">
        <v>3921900</v>
      </c>
      <c r="B150" s="293" t="s">
        <v>14</v>
      </c>
      <c r="C150" s="293" t="s">
        <v>14</v>
      </c>
      <c r="D150" s="294">
        <v>86.466899999999995</v>
      </c>
      <c r="F150" t="str">
        <f t="shared" si="6"/>
        <v>392.5WYWY</v>
      </c>
    </row>
    <row r="151" spans="1:6" x14ac:dyDescent="0.25">
      <c r="A151" s="301">
        <v>3923000</v>
      </c>
      <c r="B151" s="293" t="s">
        <v>15</v>
      </c>
      <c r="C151" s="293" t="s">
        <v>21</v>
      </c>
      <c r="D151" s="294">
        <v>4019.2517400000002</v>
      </c>
      <c r="F151" t="str">
        <f t="shared" si="6"/>
        <v>392.3UTSO</v>
      </c>
    </row>
    <row r="152" spans="1:6" x14ac:dyDescent="0.25">
      <c r="A152" s="301">
        <v>3960300</v>
      </c>
      <c r="B152" s="293" t="s">
        <v>11</v>
      </c>
      <c r="C152" s="293" t="s">
        <v>11</v>
      </c>
      <c r="D152" s="294">
        <v>1395.5808099999999</v>
      </c>
      <c r="F152" t="str">
        <f t="shared" si="6"/>
        <v>396.3CACA</v>
      </c>
    </row>
    <row r="153" spans="1:6" x14ac:dyDescent="0.25">
      <c r="A153" s="301">
        <v>3960300</v>
      </c>
      <c r="B153" s="293" t="s">
        <v>16</v>
      </c>
      <c r="C153" s="293" t="s">
        <v>547</v>
      </c>
      <c r="D153" s="294">
        <v>85.663839999999993</v>
      </c>
      <c r="F153" t="str">
        <f t="shared" si="6"/>
        <v>396.3IDCAGE</v>
      </c>
    </row>
    <row r="154" spans="1:6" x14ac:dyDescent="0.25">
      <c r="A154" s="301">
        <v>3960300</v>
      </c>
      <c r="B154" s="293" t="s">
        <v>16</v>
      </c>
      <c r="C154" s="293" t="s">
        <v>16</v>
      </c>
      <c r="D154" s="294">
        <v>2695.4531300000003</v>
      </c>
      <c r="F154" t="str">
        <f t="shared" si="6"/>
        <v>396.3IDID</v>
      </c>
    </row>
    <row r="155" spans="1:6" x14ac:dyDescent="0.25">
      <c r="A155" s="301">
        <v>3960300</v>
      </c>
      <c r="B155" s="293" t="s">
        <v>12</v>
      </c>
      <c r="C155" s="293" t="s">
        <v>548</v>
      </c>
      <c r="D155" s="294">
        <v>77.0899</v>
      </c>
      <c r="F155" t="str">
        <f t="shared" si="6"/>
        <v>396.3ORCAGW</v>
      </c>
    </row>
    <row r="156" spans="1:6" x14ac:dyDescent="0.25">
      <c r="A156" s="301">
        <v>3960300</v>
      </c>
      <c r="B156" s="293" t="s">
        <v>12</v>
      </c>
      <c r="C156" s="293" t="s">
        <v>12</v>
      </c>
      <c r="D156" s="294">
        <v>11306.145769999999</v>
      </c>
      <c r="F156" t="str">
        <f t="shared" si="6"/>
        <v>396.3OROR</v>
      </c>
    </row>
    <row r="157" spans="1:6" x14ac:dyDescent="0.25">
      <c r="A157" s="301">
        <v>3960300</v>
      </c>
      <c r="B157" s="293" t="s">
        <v>15</v>
      </c>
      <c r="C157" s="293" t="s">
        <v>547</v>
      </c>
      <c r="D157" s="294">
        <v>87.504450000000006</v>
      </c>
      <c r="F157" t="str">
        <f t="shared" si="6"/>
        <v>396.3UTCAGE</v>
      </c>
    </row>
    <row r="158" spans="1:6" x14ac:dyDescent="0.25">
      <c r="A158" s="301">
        <v>3960300</v>
      </c>
      <c r="B158" s="293" t="s">
        <v>15</v>
      </c>
      <c r="C158" s="293" t="s">
        <v>21</v>
      </c>
      <c r="D158" s="294">
        <v>1143.5020400000001</v>
      </c>
      <c r="F158" t="str">
        <f t="shared" si="6"/>
        <v>396.3UTSO</v>
      </c>
    </row>
    <row r="159" spans="1:6" x14ac:dyDescent="0.25">
      <c r="A159" s="301">
        <v>3960300</v>
      </c>
      <c r="B159" s="293" t="s">
        <v>15</v>
      </c>
      <c r="C159" s="293" t="s">
        <v>15</v>
      </c>
      <c r="D159" s="294">
        <v>11487.59649</v>
      </c>
      <c r="F159" t="str">
        <f t="shared" si="6"/>
        <v>396.3UTUT</v>
      </c>
    </row>
    <row r="160" spans="1:6" x14ac:dyDescent="0.25">
      <c r="A160" s="301">
        <v>3960300</v>
      </c>
      <c r="B160" s="293" t="s">
        <v>13</v>
      </c>
      <c r="C160" s="293" t="s">
        <v>548</v>
      </c>
      <c r="D160" s="294">
        <v>78.184399999999997</v>
      </c>
      <c r="F160" t="str">
        <f t="shared" si="6"/>
        <v>396.3WACAGW</v>
      </c>
    </row>
    <row r="161" spans="1:6" x14ac:dyDescent="0.25">
      <c r="A161" s="301">
        <v>3960300</v>
      </c>
      <c r="B161" s="293" t="s">
        <v>13</v>
      </c>
      <c r="C161" s="293" t="s">
        <v>13</v>
      </c>
      <c r="D161" s="294">
        <v>2391.9856100000002</v>
      </c>
      <c r="F161" t="str">
        <f t="shared" si="6"/>
        <v>396.3WAWA</v>
      </c>
    </row>
    <row r="162" spans="1:6" x14ac:dyDescent="0.25">
      <c r="A162" s="301">
        <v>3960300</v>
      </c>
      <c r="B162" s="293" t="s">
        <v>14</v>
      </c>
      <c r="C162" s="293" t="s">
        <v>14</v>
      </c>
      <c r="D162" s="294">
        <v>3966.3512199999996</v>
      </c>
      <c r="F162" t="str">
        <f t="shared" si="6"/>
        <v>396.3WYWY</v>
      </c>
    </row>
    <row r="163" spans="1:6" x14ac:dyDescent="0.25">
      <c r="A163" s="301">
        <v>3960300</v>
      </c>
      <c r="B163" s="293" t="s">
        <v>14</v>
      </c>
      <c r="C163" s="293" t="s">
        <v>14</v>
      </c>
      <c r="D163" s="294">
        <v>801.94920999999999</v>
      </c>
      <c r="F163" t="str">
        <f t="shared" si="6"/>
        <v>396.3WYWY</v>
      </c>
    </row>
    <row r="164" spans="1:6" x14ac:dyDescent="0.25">
      <c r="A164" s="301">
        <v>3960700</v>
      </c>
      <c r="B164" s="293" t="s">
        <v>11</v>
      </c>
      <c r="C164" s="293" t="s">
        <v>11</v>
      </c>
      <c r="D164" s="294">
        <v>173.11955</v>
      </c>
      <c r="F164" t="str">
        <f t="shared" ref="F164:F195" si="7">CONCATENATE(VLOOKUP($A164,$I$4:$J$21,2,FALSE),$B164,$C164)</f>
        <v>396.7CACA</v>
      </c>
    </row>
    <row r="165" spans="1:6" x14ac:dyDescent="0.25">
      <c r="A165" s="301">
        <v>3960700</v>
      </c>
      <c r="B165" s="293" t="s">
        <v>16</v>
      </c>
      <c r="C165" s="293" t="s">
        <v>16</v>
      </c>
      <c r="D165" s="294">
        <v>171.24476999999999</v>
      </c>
      <c r="F165" t="str">
        <f t="shared" si="7"/>
        <v>396.7IDID</v>
      </c>
    </row>
    <row r="166" spans="1:6" x14ac:dyDescent="0.25">
      <c r="A166" s="301">
        <v>3960700</v>
      </c>
      <c r="B166" s="293" t="s">
        <v>12</v>
      </c>
      <c r="C166" s="293" t="s">
        <v>12</v>
      </c>
      <c r="D166" s="294">
        <v>892.44480999999996</v>
      </c>
      <c r="F166" t="str">
        <f t="shared" si="7"/>
        <v>396.7OROR</v>
      </c>
    </row>
    <row r="167" spans="1:6" x14ac:dyDescent="0.25">
      <c r="A167" s="301">
        <v>3960700</v>
      </c>
      <c r="B167" s="293" t="s">
        <v>15</v>
      </c>
      <c r="C167" s="293" t="s">
        <v>547</v>
      </c>
      <c r="D167" s="294">
        <v>124.30812</v>
      </c>
      <c r="F167" t="str">
        <f t="shared" si="7"/>
        <v>396.7UTCAGE</v>
      </c>
    </row>
    <row r="168" spans="1:6" x14ac:dyDescent="0.25">
      <c r="A168" s="301">
        <v>3960700</v>
      </c>
      <c r="B168" s="293" t="s">
        <v>15</v>
      </c>
      <c r="C168" s="293" t="s">
        <v>15</v>
      </c>
      <c r="D168" s="294">
        <v>580.80781999999999</v>
      </c>
      <c r="F168" t="str">
        <f t="shared" si="7"/>
        <v>396.7UTUT</v>
      </c>
    </row>
    <row r="169" spans="1:6" x14ac:dyDescent="0.25">
      <c r="A169" s="301">
        <v>3960700</v>
      </c>
      <c r="B169" s="293" t="s">
        <v>14</v>
      </c>
      <c r="C169" s="293" t="s">
        <v>14</v>
      </c>
      <c r="D169" s="294">
        <v>209.91423</v>
      </c>
      <c r="F169" t="str">
        <f t="shared" si="7"/>
        <v>396.7WYWY</v>
      </c>
    </row>
    <row r="170" spans="1:6" x14ac:dyDescent="0.25">
      <c r="A170" s="301">
        <v>3960800</v>
      </c>
      <c r="B170" s="293" t="s">
        <v>11</v>
      </c>
      <c r="C170" s="293" t="s">
        <v>11</v>
      </c>
      <c r="D170" s="294">
        <v>1541.1626199999998</v>
      </c>
      <c r="F170" t="str">
        <f t="shared" si="7"/>
        <v>396.7CACA</v>
      </c>
    </row>
    <row r="171" spans="1:6" x14ac:dyDescent="0.25">
      <c r="A171" s="301">
        <v>3960800</v>
      </c>
      <c r="B171" s="293" t="s">
        <v>31</v>
      </c>
      <c r="C171" s="293" t="s">
        <v>547</v>
      </c>
      <c r="D171" s="294">
        <v>60.034529999999997</v>
      </c>
      <c r="F171" t="str">
        <f t="shared" si="7"/>
        <v>396.7OTCAGE</v>
      </c>
    </row>
    <row r="172" spans="1:6" x14ac:dyDescent="0.25">
      <c r="A172" s="301">
        <v>3960800</v>
      </c>
      <c r="B172" s="293" t="s">
        <v>16</v>
      </c>
      <c r="C172" s="293" t="s">
        <v>547</v>
      </c>
      <c r="D172" s="294">
        <v>64.691320000000005</v>
      </c>
      <c r="F172" t="str">
        <f t="shared" si="7"/>
        <v>396.7IDCAGE</v>
      </c>
    </row>
    <row r="173" spans="1:6" x14ac:dyDescent="0.25">
      <c r="A173" s="301">
        <v>3960800</v>
      </c>
      <c r="B173" s="293" t="s">
        <v>16</v>
      </c>
      <c r="C173" s="293" t="s">
        <v>16</v>
      </c>
      <c r="D173" s="294">
        <v>2758.2195700000002</v>
      </c>
      <c r="F173" t="str">
        <f t="shared" si="7"/>
        <v>396.7IDID</v>
      </c>
    </row>
    <row r="174" spans="1:6" x14ac:dyDescent="0.25">
      <c r="A174" s="301">
        <v>3960800</v>
      </c>
      <c r="B174" s="293" t="s">
        <v>12</v>
      </c>
      <c r="C174" s="293" t="s">
        <v>548</v>
      </c>
      <c r="D174" s="294">
        <v>67.108500000000006</v>
      </c>
      <c r="F174" t="str">
        <f t="shared" si="7"/>
        <v>396.7ORCAGW</v>
      </c>
    </row>
    <row r="175" spans="1:6" x14ac:dyDescent="0.25">
      <c r="A175" s="301">
        <v>3960800</v>
      </c>
      <c r="B175" s="293" t="s">
        <v>12</v>
      </c>
      <c r="C175" s="293" t="s">
        <v>12</v>
      </c>
      <c r="D175" s="294">
        <v>12465.845510000001</v>
      </c>
      <c r="F175" t="str">
        <f t="shared" si="7"/>
        <v>396.7OROR</v>
      </c>
    </row>
    <row r="176" spans="1:6" x14ac:dyDescent="0.25">
      <c r="A176" s="301">
        <v>3960800</v>
      </c>
      <c r="B176" s="293" t="s">
        <v>15</v>
      </c>
      <c r="C176" s="293" t="s">
        <v>547</v>
      </c>
      <c r="D176" s="294">
        <v>970.41695000000004</v>
      </c>
      <c r="F176" t="str">
        <f t="shared" si="7"/>
        <v>396.7UTCAGE</v>
      </c>
    </row>
    <row r="177" spans="1:6" x14ac:dyDescent="0.25">
      <c r="A177" s="301">
        <v>3960800</v>
      </c>
      <c r="B177" s="293" t="s">
        <v>15</v>
      </c>
      <c r="C177" s="293" t="s">
        <v>21</v>
      </c>
      <c r="D177" s="294">
        <v>1062.34719</v>
      </c>
      <c r="F177" t="str">
        <f t="shared" si="7"/>
        <v>396.7UTSO</v>
      </c>
    </row>
    <row r="178" spans="1:6" x14ac:dyDescent="0.25">
      <c r="A178" s="301">
        <v>3960800</v>
      </c>
      <c r="B178" s="293" t="s">
        <v>15</v>
      </c>
      <c r="C178" s="293" t="s">
        <v>15</v>
      </c>
      <c r="D178" s="294">
        <v>14979.621720000001</v>
      </c>
      <c r="F178" t="str">
        <f t="shared" si="7"/>
        <v>396.7UTUT</v>
      </c>
    </row>
    <row r="179" spans="1:6" x14ac:dyDescent="0.25">
      <c r="A179" s="301">
        <v>3960800</v>
      </c>
      <c r="B179" s="293" t="s">
        <v>13</v>
      </c>
      <c r="C179" s="293" t="s">
        <v>13</v>
      </c>
      <c r="D179" s="294">
        <v>3308.2790500000001</v>
      </c>
      <c r="F179" t="str">
        <f t="shared" si="7"/>
        <v>396.7WAWA</v>
      </c>
    </row>
    <row r="180" spans="1:6" x14ac:dyDescent="0.25">
      <c r="A180" s="301">
        <v>3960800</v>
      </c>
      <c r="B180" s="293" t="s">
        <v>14</v>
      </c>
      <c r="C180" s="293" t="s">
        <v>14</v>
      </c>
      <c r="D180" s="294">
        <v>5561.0305200000003</v>
      </c>
      <c r="F180" t="str">
        <f t="shared" si="7"/>
        <v>396.7WYWY</v>
      </c>
    </row>
    <row r="181" spans="1:6" x14ac:dyDescent="0.25">
      <c r="A181" s="301">
        <v>3960800</v>
      </c>
      <c r="B181" s="293" t="s">
        <v>14</v>
      </c>
      <c r="C181" s="293" t="s">
        <v>14</v>
      </c>
      <c r="D181" s="294">
        <v>1005.2915399999999</v>
      </c>
      <c r="F181" t="str">
        <f t="shared" si="7"/>
        <v>396.7WYWY</v>
      </c>
    </row>
    <row r="182" spans="1:6" x14ac:dyDescent="0.25">
      <c r="A182" s="301">
        <v>3960800</v>
      </c>
      <c r="B182" s="293" t="s">
        <v>31</v>
      </c>
      <c r="C182" s="293" t="s">
        <v>547</v>
      </c>
      <c r="D182" s="294">
        <v>76.784620000000004</v>
      </c>
      <c r="F182" t="str">
        <f t="shared" si="7"/>
        <v>396.7OTCAGE</v>
      </c>
    </row>
    <row r="183" spans="1:6" x14ac:dyDescent="0.25">
      <c r="A183" s="301">
        <v>3961000</v>
      </c>
      <c r="B183" s="293" t="s">
        <v>31</v>
      </c>
      <c r="C183" s="293" t="s">
        <v>547</v>
      </c>
      <c r="D183" s="294">
        <v>42.301929999999999</v>
      </c>
      <c r="F183" t="str">
        <f t="shared" si="7"/>
        <v>396.7OTCAGE</v>
      </c>
    </row>
    <row r="184" spans="1:6" x14ac:dyDescent="0.25">
      <c r="A184" s="301">
        <v>3961000</v>
      </c>
      <c r="B184" s="293" t="s">
        <v>31</v>
      </c>
      <c r="C184" s="293" t="s">
        <v>548</v>
      </c>
      <c r="D184" s="294">
        <v>9.7786799999999996</v>
      </c>
      <c r="F184" t="str">
        <f t="shared" si="7"/>
        <v>396.7OTCAGW</v>
      </c>
    </row>
    <row r="185" spans="1:6" x14ac:dyDescent="0.25">
      <c r="A185" s="301">
        <v>3961000</v>
      </c>
      <c r="B185" s="293" t="s">
        <v>12</v>
      </c>
      <c r="C185" s="293" t="s">
        <v>548</v>
      </c>
      <c r="D185" s="294">
        <v>248.60449</v>
      </c>
      <c r="F185" t="str">
        <f t="shared" si="7"/>
        <v>396.7ORCAGW</v>
      </c>
    </row>
    <row r="186" spans="1:6" x14ac:dyDescent="0.25">
      <c r="A186" s="301">
        <v>3961000</v>
      </c>
      <c r="B186" s="293" t="s">
        <v>12</v>
      </c>
      <c r="C186" s="293" t="s">
        <v>12</v>
      </c>
      <c r="D186" s="294">
        <v>412.50133</v>
      </c>
      <c r="F186" t="str">
        <f t="shared" si="7"/>
        <v>396.7OROR</v>
      </c>
    </row>
    <row r="187" spans="1:6" x14ac:dyDescent="0.25">
      <c r="A187" s="301">
        <v>3961000</v>
      </c>
      <c r="B187" s="293" t="s">
        <v>15</v>
      </c>
      <c r="C187" s="293" t="s">
        <v>547</v>
      </c>
      <c r="D187" s="294">
        <v>1210.70723</v>
      </c>
      <c r="F187" t="str">
        <f t="shared" si="7"/>
        <v>396.7UTCAGE</v>
      </c>
    </row>
    <row r="188" spans="1:6" x14ac:dyDescent="0.25">
      <c r="A188" s="301">
        <v>3961000</v>
      </c>
      <c r="B188" s="293" t="s">
        <v>15</v>
      </c>
      <c r="C188" s="293" t="s">
        <v>15</v>
      </c>
      <c r="D188" s="294">
        <v>2.92916</v>
      </c>
      <c r="F188" t="str">
        <f t="shared" si="7"/>
        <v>396.7UTUT</v>
      </c>
    </row>
    <row r="189" spans="1:6" x14ac:dyDescent="0.25">
      <c r="A189" s="301">
        <v>3961000</v>
      </c>
      <c r="B189" s="293" t="s">
        <v>13</v>
      </c>
      <c r="C189" s="293" t="s">
        <v>548</v>
      </c>
      <c r="D189" s="294">
        <v>109.84107999999999</v>
      </c>
      <c r="F189" t="str">
        <f t="shared" si="7"/>
        <v>396.7WACAGW</v>
      </c>
    </row>
    <row r="190" spans="1:6" x14ac:dyDescent="0.25">
      <c r="A190" s="301">
        <v>3961000</v>
      </c>
      <c r="B190" s="293" t="s">
        <v>14</v>
      </c>
      <c r="C190" s="293" t="s">
        <v>547</v>
      </c>
      <c r="D190" s="294">
        <v>911.63683000000003</v>
      </c>
      <c r="F190" t="str">
        <f t="shared" si="7"/>
        <v>396.7WYCAGE</v>
      </c>
    </row>
    <row r="191" spans="1:6" x14ac:dyDescent="0.25">
      <c r="A191" s="301">
        <v>3961000</v>
      </c>
      <c r="B191" s="293" t="s">
        <v>14</v>
      </c>
      <c r="C191" s="293" t="s">
        <v>550</v>
      </c>
      <c r="D191" s="294">
        <v>541.74703</v>
      </c>
      <c r="F191" t="str">
        <f t="shared" si="7"/>
        <v>396.7WYJBG</v>
      </c>
    </row>
    <row r="192" spans="1:6" x14ac:dyDescent="0.25">
      <c r="A192" s="301">
        <v>3961000</v>
      </c>
      <c r="B192" s="293" t="s">
        <v>31</v>
      </c>
      <c r="C192" s="293" t="s">
        <v>547</v>
      </c>
      <c r="D192" s="294">
        <v>609.72528</v>
      </c>
      <c r="F192" t="str">
        <f t="shared" si="7"/>
        <v>396.7OTCAGE</v>
      </c>
    </row>
    <row r="193" spans="1:6" x14ac:dyDescent="0.25">
      <c r="A193" s="301">
        <v>3961100</v>
      </c>
      <c r="B193" s="293" t="s">
        <v>31</v>
      </c>
      <c r="C193" s="293" t="s">
        <v>547</v>
      </c>
      <c r="D193" s="294">
        <v>523.04882999999995</v>
      </c>
      <c r="F193" t="str">
        <f t="shared" si="7"/>
        <v>396.7OTCAGE</v>
      </c>
    </row>
    <row r="194" spans="1:6" x14ac:dyDescent="0.25">
      <c r="A194" s="301">
        <v>3961100</v>
      </c>
      <c r="B194" s="293" t="s">
        <v>16</v>
      </c>
      <c r="C194" s="293" t="s">
        <v>547</v>
      </c>
      <c r="D194" s="294">
        <v>419.71373</v>
      </c>
      <c r="F194" t="str">
        <f t="shared" si="7"/>
        <v>396.7IDCAGE</v>
      </c>
    </row>
    <row r="195" spans="1:6" x14ac:dyDescent="0.25">
      <c r="A195" s="301">
        <v>3961100</v>
      </c>
      <c r="B195" s="293" t="s">
        <v>31</v>
      </c>
      <c r="C195" s="293" t="s">
        <v>548</v>
      </c>
      <c r="D195" s="294">
        <v>31.38664</v>
      </c>
      <c r="F195" t="str">
        <f t="shared" si="7"/>
        <v>396.7OTCAGW</v>
      </c>
    </row>
    <row r="196" spans="1:6" x14ac:dyDescent="0.25">
      <c r="A196" s="301">
        <v>3961100</v>
      </c>
      <c r="B196" s="293" t="s">
        <v>12</v>
      </c>
      <c r="C196" s="293" t="s">
        <v>548</v>
      </c>
      <c r="D196" s="294">
        <v>284.5616</v>
      </c>
      <c r="F196" t="str">
        <f t="shared" ref="F196:F202" si="8">CONCATENATE(VLOOKUP($A196,$I$4:$J$21,2,FALSE),$B196,$C196)</f>
        <v>396.7ORCAGW</v>
      </c>
    </row>
    <row r="197" spans="1:6" x14ac:dyDescent="0.25">
      <c r="A197" s="301">
        <v>3961100</v>
      </c>
      <c r="B197" s="293" t="s">
        <v>12</v>
      </c>
      <c r="C197" s="293" t="s">
        <v>12</v>
      </c>
      <c r="D197" s="294">
        <v>928.23442999999997</v>
      </c>
      <c r="F197" t="str">
        <f t="shared" si="8"/>
        <v>396.7OROR</v>
      </c>
    </row>
    <row r="198" spans="1:6" x14ac:dyDescent="0.25">
      <c r="A198" s="301">
        <v>3961100</v>
      </c>
      <c r="B198" s="293" t="s">
        <v>15</v>
      </c>
      <c r="C198" s="293" t="s">
        <v>547</v>
      </c>
      <c r="D198" s="294">
        <v>9611.7564500000008</v>
      </c>
      <c r="F198" t="str">
        <f t="shared" si="8"/>
        <v>396.7UTCAGE</v>
      </c>
    </row>
    <row r="199" spans="1:6" x14ac:dyDescent="0.25">
      <c r="A199" s="301">
        <v>3961100</v>
      </c>
      <c r="B199" s="293" t="s">
        <v>15</v>
      </c>
      <c r="C199" s="293" t="s">
        <v>21</v>
      </c>
      <c r="D199" s="294">
        <v>709.70736999999997</v>
      </c>
      <c r="F199" t="str">
        <f t="shared" si="8"/>
        <v>396.7UTSO</v>
      </c>
    </row>
    <row r="200" spans="1:6" x14ac:dyDescent="0.25">
      <c r="A200" s="301">
        <v>3961100</v>
      </c>
      <c r="B200" s="293" t="s">
        <v>15</v>
      </c>
      <c r="C200" s="293" t="s">
        <v>15</v>
      </c>
      <c r="D200" s="294">
        <v>1503.13715</v>
      </c>
      <c r="F200" t="str">
        <f t="shared" si="8"/>
        <v>396.7UTUT</v>
      </c>
    </row>
    <row r="201" spans="1:6" x14ac:dyDescent="0.25">
      <c r="A201" s="301">
        <v>3961100</v>
      </c>
      <c r="B201" s="293" t="s">
        <v>13</v>
      </c>
      <c r="C201" s="293" t="s">
        <v>548</v>
      </c>
      <c r="D201" s="294">
        <v>239.96579</v>
      </c>
      <c r="F201" t="str">
        <f t="shared" si="8"/>
        <v>396.7WACAGW</v>
      </c>
    </row>
    <row r="202" spans="1:6" x14ac:dyDescent="0.25">
      <c r="A202" s="301">
        <v>3961100</v>
      </c>
      <c r="B202" s="293" t="s">
        <v>14</v>
      </c>
      <c r="C202" s="293" t="s">
        <v>547</v>
      </c>
      <c r="D202" s="294">
        <v>13002.119259999999</v>
      </c>
      <c r="F202" t="str">
        <f t="shared" si="8"/>
        <v>396.7WYCAGE</v>
      </c>
    </row>
    <row r="203" spans="1:6" x14ac:dyDescent="0.25">
      <c r="A203" s="301">
        <v>3961100</v>
      </c>
      <c r="B203" s="293" t="s">
        <v>14</v>
      </c>
      <c r="C203" s="293" t="s">
        <v>550</v>
      </c>
      <c r="D203" s="294">
        <v>7990.5018099999998</v>
      </c>
      <c r="F203" t="str">
        <f t="shared" ref="F203:F233" si="9">CONCATENATE(VLOOKUP($A203,$I$4:$J$21,2,FALSE),$B203,$C203)</f>
        <v>396.7WYJBG</v>
      </c>
    </row>
    <row r="204" spans="1:6" x14ac:dyDescent="0.25">
      <c r="A204" s="301">
        <v>3961100</v>
      </c>
      <c r="B204" s="293" t="s">
        <v>14</v>
      </c>
      <c r="C204" s="293" t="s">
        <v>14</v>
      </c>
      <c r="D204" s="294">
        <v>189.3767</v>
      </c>
      <c r="F204" t="str">
        <f t="shared" si="9"/>
        <v>396.7WYWY</v>
      </c>
    </row>
    <row r="205" spans="1:6" x14ac:dyDescent="0.25">
      <c r="A205" s="301">
        <v>3961100</v>
      </c>
      <c r="B205" s="293" t="s">
        <v>31</v>
      </c>
      <c r="C205" s="293" t="s">
        <v>547</v>
      </c>
      <c r="D205" s="294">
        <v>184.624</v>
      </c>
      <c r="F205" t="str">
        <f t="shared" si="9"/>
        <v>396.7OTCAGE</v>
      </c>
    </row>
    <row r="206" spans="1:6" x14ac:dyDescent="0.25">
      <c r="A206" s="301">
        <v>3961200</v>
      </c>
      <c r="B206" s="293" t="s">
        <v>11</v>
      </c>
      <c r="C206" s="293" t="s">
        <v>11</v>
      </c>
      <c r="D206" s="294">
        <v>842.90551000000005</v>
      </c>
      <c r="F206" t="str">
        <f t="shared" si="9"/>
        <v>396.7CACA</v>
      </c>
    </row>
    <row r="207" spans="1:6" x14ac:dyDescent="0.25">
      <c r="A207" s="301">
        <v>3961200</v>
      </c>
      <c r="B207" s="293" t="s">
        <v>16</v>
      </c>
      <c r="C207" s="293" t="s">
        <v>547</v>
      </c>
      <c r="D207" s="294">
        <v>182.64127999999999</v>
      </c>
      <c r="F207" t="str">
        <f t="shared" si="9"/>
        <v>396.7IDCAGE</v>
      </c>
    </row>
    <row r="208" spans="1:6" x14ac:dyDescent="0.25">
      <c r="A208" s="301">
        <v>3961200</v>
      </c>
      <c r="B208" s="293" t="s">
        <v>16</v>
      </c>
      <c r="C208" s="293" t="s">
        <v>16</v>
      </c>
      <c r="D208" s="294">
        <v>2463.97579</v>
      </c>
      <c r="F208" t="str">
        <f t="shared" si="9"/>
        <v>396.7IDID</v>
      </c>
    </row>
    <row r="209" spans="1:6" x14ac:dyDescent="0.25">
      <c r="A209" s="301">
        <v>3961200</v>
      </c>
      <c r="B209" s="293" t="s">
        <v>12</v>
      </c>
      <c r="C209" s="293" t="s">
        <v>548</v>
      </c>
      <c r="D209" s="294">
        <v>142.72640999999999</v>
      </c>
      <c r="F209" t="str">
        <f t="shared" si="9"/>
        <v>396.7ORCAGW</v>
      </c>
    </row>
    <row r="210" spans="1:6" x14ac:dyDescent="0.25">
      <c r="A210" s="301">
        <v>3961200</v>
      </c>
      <c r="B210" s="293" t="s">
        <v>12</v>
      </c>
      <c r="C210" s="293" t="s">
        <v>12</v>
      </c>
      <c r="D210" s="294">
        <v>9917.1843000000008</v>
      </c>
      <c r="F210" t="str">
        <f t="shared" si="9"/>
        <v>396.7OROR</v>
      </c>
    </row>
    <row r="211" spans="1:6" x14ac:dyDescent="0.25">
      <c r="A211" s="301">
        <v>3961200</v>
      </c>
      <c r="B211" s="293" t="s">
        <v>15</v>
      </c>
      <c r="C211" s="293" t="s">
        <v>21</v>
      </c>
      <c r="D211" s="294">
        <v>1527.8861199999999</v>
      </c>
      <c r="F211" t="str">
        <f t="shared" si="9"/>
        <v>396.7UTSO</v>
      </c>
    </row>
    <row r="212" spans="1:6" x14ac:dyDescent="0.25">
      <c r="A212" s="301">
        <v>3961200</v>
      </c>
      <c r="B212" s="293" t="s">
        <v>15</v>
      </c>
      <c r="C212" s="293" t="s">
        <v>15</v>
      </c>
      <c r="D212" s="294">
        <v>15882.845569999999</v>
      </c>
      <c r="F212" t="str">
        <f t="shared" si="9"/>
        <v>396.7UTUT</v>
      </c>
    </row>
    <row r="213" spans="1:6" x14ac:dyDescent="0.25">
      <c r="A213" s="301">
        <v>3961200</v>
      </c>
      <c r="B213" s="293" t="s">
        <v>13</v>
      </c>
      <c r="C213" s="293" t="s">
        <v>13</v>
      </c>
      <c r="D213" s="294">
        <v>2359.9957599999998</v>
      </c>
      <c r="F213" t="str">
        <f t="shared" si="9"/>
        <v>396.7WAWA</v>
      </c>
    </row>
    <row r="214" spans="1:6" x14ac:dyDescent="0.25">
      <c r="A214" s="301">
        <v>3961200</v>
      </c>
      <c r="B214" s="293" t="s">
        <v>14</v>
      </c>
      <c r="C214" s="293" t="s">
        <v>14</v>
      </c>
      <c r="D214" s="294">
        <v>4631.2541700000002</v>
      </c>
      <c r="F214" t="str">
        <f t="shared" si="9"/>
        <v>396.7WYWY</v>
      </c>
    </row>
    <row r="215" spans="1:6" x14ac:dyDescent="0.25">
      <c r="A215" s="301">
        <v>3961200</v>
      </c>
      <c r="B215" s="293" t="s">
        <v>14</v>
      </c>
      <c r="C215" s="293" t="s">
        <v>14</v>
      </c>
      <c r="D215" s="294">
        <v>1210.9724000000001</v>
      </c>
      <c r="F215" t="str">
        <f t="shared" si="9"/>
        <v>396.7WYWY</v>
      </c>
    </row>
    <row r="216" spans="1:6" x14ac:dyDescent="0.25">
      <c r="A216" s="301">
        <v>3961300</v>
      </c>
      <c r="B216" s="293" t="s">
        <v>11</v>
      </c>
      <c r="C216" s="293" t="s">
        <v>11</v>
      </c>
      <c r="D216" s="294">
        <v>480.39503999999999</v>
      </c>
      <c r="F216" t="str">
        <f t="shared" si="9"/>
        <v>396.7CACA</v>
      </c>
    </row>
    <row r="217" spans="1:6" x14ac:dyDescent="0.25">
      <c r="A217" s="301">
        <v>3961300</v>
      </c>
      <c r="B217" s="293" t="s">
        <v>31</v>
      </c>
      <c r="C217" s="293" t="s">
        <v>547</v>
      </c>
      <c r="D217" s="294">
        <v>260.76339999999999</v>
      </c>
      <c r="F217" t="str">
        <f t="shared" si="9"/>
        <v>396.7OTCAGE</v>
      </c>
    </row>
    <row r="218" spans="1:6" x14ac:dyDescent="0.25">
      <c r="A218" s="301">
        <v>3961300</v>
      </c>
      <c r="B218" s="293" t="s">
        <v>16</v>
      </c>
      <c r="C218" s="293" t="s">
        <v>547</v>
      </c>
      <c r="D218" s="294">
        <v>405.74601999999999</v>
      </c>
      <c r="F218" t="str">
        <f t="shared" si="9"/>
        <v>396.7IDCAGE</v>
      </c>
    </row>
    <row r="219" spans="1:6" x14ac:dyDescent="0.25">
      <c r="A219" s="301">
        <v>3961300</v>
      </c>
      <c r="B219" s="293" t="s">
        <v>16</v>
      </c>
      <c r="C219" s="293" t="s">
        <v>16</v>
      </c>
      <c r="D219" s="294">
        <v>1346.9475000000002</v>
      </c>
      <c r="F219" t="str">
        <f t="shared" si="9"/>
        <v>396.7IDID</v>
      </c>
    </row>
    <row r="220" spans="1:6" x14ac:dyDescent="0.25">
      <c r="A220" s="301">
        <v>3961300</v>
      </c>
      <c r="B220" s="293" t="s">
        <v>31</v>
      </c>
      <c r="C220" s="293" t="s">
        <v>548</v>
      </c>
      <c r="D220" s="294">
        <v>119.26421000000001</v>
      </c>
      <c r="F220" t="str">
        <f t="shared" si="9"/>
        <v>396.7OTCAGW</v>
      </c>
    </row>
    <row r="221" spans="1:6" x14ac:dyDescent="0.25">
      <c r="A221" s="301">
        <v>3961300</v>
      </c>
      <c r="B221" s="293" t="s">
        <v>12</v>
      </c>
      <c r="C221" s="293" t="s">
        <v>548</v>
      </c>
      <c r="D221" s="294">
        <v>1029.2297699999999</v>
      </c>
      <c r="F221" t="str">
        <f t="shared" si="9"/>
        <v>396.7ORCAGW</v>
      </c>
    </row>
    <row r="222" spans="1:6" x14ac:dyDescent="0.25">
      <c r="A222" s="301">
        <v>3961300</v>
      </c>
      <c r="B222" s="293" t="s">
        <v>12</v>
      </c>
      <c r="C222" s="293" t="s">
        <v>12</v>
      </c>
      <c r="D222" s="294">
        <v>1952.7508800000005</v>
      </c>
      <c r="F222" t="str">
        <f t="shared" si="9"/>
        <v>396.7OROR</v>
      </c>
    </row>
    <row r="223" spans="1:6" x14ac:dyDescent="0.25">
      <c r="A223" s="301">
        <v>3961300</v>
      </c>
      <c r="B223" s="293" t="s">
        <v>15</v>
      </c>
      <c r="C223" s="293" t="s">
        <v>549</v>
      </c>
      <c r="D223" s="294">
        <v>403.87632000000002</v>
      </c>
      <c r="F223" t="str">
        <f t="shared" si="9"/>
        <v>396.7UTCAEE</v>
      </c>
    </row>
    <row r="224" spans="1:6" x14ac:dyDescent="0.25">
      <c r="A224" s="301">
        <v>3961300</v>
      </c>
      <c r="B224" s="293" t="s">
        <v>15</v>
      </c>
      <c r="C224" s="293" t="s">
        <v>547</v>
      </c>
      <c r="D224" s="294">
        <v>1888.70856</v>
      </c>
      <c r="F224" t="str">
        <f t="shared" si="9"/>
        <v>396.7UTCAGE</v>
      </c>
    </row>
    <row r="225" spans="1:6" x14ac:dyDescent="0.25">
      <c r="A225" s="301">
        <v>3961300</v>
      </c>
      <c r="B225" s="293" t="s">
        <v>15</v>
      </c>
      <c r="C225" s="293" t="s">
        <v>21</v>
      </c>
      <c r="D225" s="294">
        <v>734.44069000000002</v>
      </c>
      <c r="F225" t="str">
        <f t="shared" si="9"/>
        <v>396.7UTSO</v>
      </c>
    </row>
    <row r="226" spans="1:6" x14ac:dyDescent="0.25">
      <c r="A226" s="437">
        <v>3961300</v>
      </c>
      <c r="B226" s="293" t="s">
        <v>15</v>
      </c>
      <c r="C226" s="293" t="s">
        <v>15</v>
      </c>
      <c r="D226" s="294">
        <v>4924.4485100000002</v>
      </c>
      <c r="F226" t="str">
        <f t="shared" si="9"/>
        <v>396.7UTUT</v>
      </c>
    </row>
    <row r="227" spans="1:6" x14ac:dyDescent="0.25">
      <c r="A227" s="301">
        <v>3961300</v>
      </c>
      <c r="B227" s="293" t="s">
        <v>13</v>
      </c>
      <c r="C227" s="293" t="s">
        <v>548</v>
      </c>
      <c r="D227" s="294">
        <v>166.37135000000001</v>
      </c>
      <c r="F227" t="str">
        <f t="shared" si="9"/>
        <v>396.7WACAGW</v>
      </c>
    </row>
    <row r="228" spans="1:6" x14ac:dyDescent="0.25">
      <c r="A228" s="301">
        <v>3961300</v>
      </c>
      <c r="B228" s="293" t="s">
        <v>13</v>
      </c>
      <c r="C228" s="293" t="s">
        <v>13</v>
      </c>
      <c r="D228" s="294">
        <v>817.03701000000001</v>
      </c>
      <c r="F228" t="str">
        <f t="shared" si="9"/>
        <v>396.7WAWA</v>
      </c>
    </row>
    <row r="229" spans="1:6" x14ac:dyDescent="0.25">
      <c r="A229" s="301">
        <v>3961300</v>
      </c>
      <c r="B229" s="293" t="s">
        <v>14</v>
      </c>
      <c r="C229" s="293" t="s">
        <v>547</v>
      </c>
      <c r="D229" s="294">
        <v>556.59859000000006</v>
      </c>
      <c r="F229" t="str">
        <f t="shared" si="9"/>
        <v>396.7WYCAGE</v>
      </c>
    </row>
    <row r="230" spans="1:6" x14ac:dyDescent="0.25">
      <c r="A230" s="301">
        <v>3961300</v>
      </c>
      <c r="B230" s="293" t="s">
        <v>14</v>
      </c>
      <c r="C230" s="293" t="s">
        <v>550</v>
      </c>
      <c r="D230" s="295">
        <v>1347.8889999999999</v>
      </c>
      <c r="F230" t="str">
        <f t="shared" si="9"/>
        <v>396.7WYJBG</v>
      </c>
    </row>
    <row r="231" spans="1:6" x14ac:dyDescent="0.25">
      <c r="A231" s="301">
        <v>3961300</v>
      </c>
      <c r="B231" s="293" t="s">
        <v>14</v>
      </c>
      <c r="C231" s="293" t="s">
        <v>14</v>
      </c>
      <c r="D231" s="293">
        <v>1480.1198000000002</v>
      </c>
      <c r="F231" t="str">
        <f t="shared" si="9"/>
        <v>396.7WYWY</v>
      </c>
    </row>
    <row r="232" spans="1:6" x14ac:dyDescent="0.25">
      <c r="A232" s="437">
        <v>3961300</v>
      </c>
      <c r="B232" s="290" t="s">
        <v>14</v>
      </c>
      <c r="C232" s="290" t="s">
        <v>14</v>
      </c>
      <c r="D232" s="290">
        <v>582.69209000000001</v>
      </c>
      <c r="F232" t="str">
        <f t="shared" si="9"/>
        <v>396.7WYWY</v>
      </c>
    </row>
    <row r="233" spans="1:6" x14ac:dyDescent="0.25">
      <c r="A233" s="437">
        <v>3961300</v>
      </c>
      <c r="B233" s="290" t="s">
        <v>31</v>
      </c>
      <c r="C233" s="290" t="s">
        <v>547</v>
      </c>
      <c r="D233" s="290">
        <v>472.51289000000003</v>
      </c>
      <c r="F233" t="str">
        <f t="shared" si="9"/>
        <v>396.7OTCAGE</v>
      </c>
    </row>
    <row r="235" spans="1:6" x14ac:dyDescent="0.25">
      <c r="D235" s="440">
        <f>SUM(D4:D233)</f>
        <v>521063.1392300002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H978"/>
  <sheetViews>
    <sheetView topLeftCell="C577" zoomScale="85" zoomScaleNormal="85" workbookViewId="0">
      <selection activeCell="AB607" sqref="AB607"/>
    </sheetView>
  </sheetViews>
  <sheetFormatPr defaultRowHeight="12.75" x14ac:dyDescent="0.2"/>
  <cols>
    <col min="1" max="1" width="8.85546875" style="95" customWidth="1"/>
    <col min="2" max="2" width="55.5703125" style="19" bestFit="1" customWidth="1"/>
    <col min="3" max="3" width="2.7109375" style="20" customWidth="1"/>
    <col min="4" max="4" width="24.42578125" style="96" bestFit="1" customWidth="1"/>
    <col min="5" max="5" width="2.7109375" style="96" customWidth="1"/>
    <col min="6" max="6" width="12.7109375" style="20" bestFit="1" customWidth="1"/>
    <col min="7" max="7" width="2.7109375" style="20" customWidth="1"/>
    <col min="8" max="8" width="16.42578125" style="21" bestFit="1" customWidth="1"/>
    <col min="9" max="9" width="2.7109375" style="21" customWidth="1"/>
    <col min="10" max="10" width="11.5703125" style="97" bestFit="1" customWidth="1"/>
    <col min="11" max="11" width="2.7109375" style="95" customWidth="1"/>
    <col min="12" max="12" width="22.7109375" style="284" customWidth="1"/>
    <col min="13" max="13" width="2.7109375" style="98" customWidth="1"/>
    <col min="14" max="14" width="9.85546875" style="99" customWidth="1"/>
    <col min="15" max="15" width="2.7109375" style="96" customWidth="1"/>
    <col min="16" max="16" width="12.7109375" style="22" customWidth="1"/>
    <col min="17" max="17" width="2.7109375" style="22" customWidth="1"/>
    <col min="18" max="18" width="10.7109375" style="23" customWidth="1"/>
    <col min="19" max="19" width="2.7109375" style="23" customWidth="1"/>
    <col min="20" max="20" width="9.85546875" style="100" customWidth="1"/>
    <col min="21" max="21" width="2.7109375" style="101" customWidth="1"/>
    <col min="22" max="22" width="18.7109375" style="102" bestFit="1" customWidth="1"/>
    <col min="23" max="23" width="2.7109375" style="103" customWidth="1"/>
    <col min="24" max="24" width="9.85546875" style="104" customWidth="1"/>
    <col min="25" max="25" width="2.7109375" style="24" customWidth="1"/>
    <col min="26" max="26" width="23.28515625" style="24" bestFit="1" customWidth="1"/>
    <col min="27" max="27" width="5.5703125" style="244" customWidth="1"/>
    <col min="28" max="28" width="9.140625" style="244"/>
    <col min="29" max="29" width="9.140625" style="14"/>
    <col min="30" max="30" width="15" style="14" bestFit="1" customWidth="1"/>
    <col min="31" max="16384" width="9.140625" style="14"/>
  </cols>
  <sheetData>
    <row r="1" spans="1:34" s="225" customFormat="1" x14ac:dyDescent="0.2">
      <c r="A1" s="79" t="s">
        <v>39</v>
      </c>
      <c r="B1" s="16"/>
      <c r="C1" s="16"/>
      <c r="D1" s="79"/>
      <c r="E1" s="79"/>
      <c r="F1" s="16"/>
      <c r="G1" s="16"/>
      <c r="H1" s="16"/>
      <c r="I1" s="16"/>
      <c r="J1" s="80"/>
      <c r="K1" s="79"/>
      <c r="L1" s="81"/>
      <c r="M1" s="82"/>
      <c r="N1" s="83"/>
      <c r="O1" s="79"/>
      <c r="P1" s="17"/>
      <c r="Q1" s="17"/>
      <c r="R1" s="17"/>
      <c r="S1" s="17"/>
      <c r="T1" s="84"/>
      <c r="U1" s="85"/>
      <c r="V1" s="86"/>
      <c r="W1" s="87"/>
      <c r="X1" s="88"/>
      <c r="Y1" s="17"/>
      <c r="Z1" s="17"/>
      <c r="AA1" s="243"/>
      <c r="AB1" s="243"/>
    </row>
    <row r="2" spans="1:34" s="225" customFormat="1" x14ac:dyDescent="0.2">
      <c r="A2" s="79"/>
      <c r="B2" s="16"/>
      <c r="C2" s="16"/>
      <c r="D2" s="79"/>
      <c r="E2" s="79"/>
      <c r="F2" s="16"/>
      <c r="G2" s="16"/>
      <c r="H2" s="16"/>
      <c r="I2" s="16"/>
      <c r="J2" s="80"/>
      <c r="K2" s="79"/>
      <c r="L2" s="81"/>
      <c r="M2" s="82"/>
      <c r="N2" s="83"/>
      <c r="O2" s="79"/>
      <c r="P2" s="17"/>
      <c r="Q2" s="17"/>
      <c r="R2" s="17"/>
      <c r="S2" s="17"/>
      <c r="T2" s="84"/>
      <c r="U2" s="85"/>
      <c r="V2" s="86"/>
      <c r="W2" s="87"/>
      <c r="X2" s="88"/>
      <c r="Y2" s="17"/>
      <c r="Z2" s="17"/>
      <c r="AA2" s="243"/>
      <c r="AB2" s="243"/>
    </row>
    <row r="3" spans="1:34" s="225" customFormat="1" x14ac:dyDescent="0.2">
      <c r="A3" s="79" t="s">
        <v>491</v>
      </c>
      <c r="B3" s="16"/>
      <c r="C3" s="16"/>
      <c r="D3" s="79"/>
      <c r="E3" s="79"/>
      <c r="F3" s="16"/>
      <c r="G3" s="16"/>
      <c r="H3" s="16"/>
      <c r="I3" s="16"/>
      <c r="J3" s="80"/>
      <c r="K3" s="79"/>
      <c r="L3" s="81"/>
      <c r="M3" s="82"/>
      <c r="N3" s="83"/>
      <c r="O3" s="79"/>
      <c r="P3" s="17"/>
      <c r="Q3" s="17"/>
      <c r="R3" s="17"/>
      <c r="S3" s="17"/>
      <c r="T3" s="84"/>
      <c r="U3" s="85"/>
      <c r="V3" s="86"/>
      <c r="W3" s="87"/>
      <c r="X3" s="88"/>
      <c r="Y3" s="17"/>
      <c r="Z3" s="17"/>
      <c r="AA3" s="243"/>
      <c r="AB3" s="243"/>
    </row>
    <row r="4" spans="1:34" s="225" customFormat="1" x14ac:dyDescent="0.2">
      <c r="A4" s="79" t="s">
        <v>40</v>
      </c>
      <c r="B4" s="16"/>
      <c r="C4" s="16"/>
      <c r="D4" s="79"/>
      <c r="E4" s="79"/>
      <c r="F4" s="16"/>
      <c r="G4" s="16"/>
      <c r="H4" s="16"/>
      <c r="I4" s="16"/>
      <c r="J4" s="80"/>
      <c r="K4" s="79"/>
      <c r="L4" s="81"/>
      <c r="M4" s="82"/>
      <c r="N4" s="83"/>
      <c r="O4" s="79"/>
      <c r="P4" s="17"/>
      <c r="Q4" s="17"/>
      <c r="R4" s="17"/>
      <c r="S4" s="17"/>
      <c r="T4" s="84"/>
      <c r="U4" s="85"/>
      <c r="V4" s="86"/>
      <c r="W4" s="87"/>
      <c r="X4" s="88"/>
      <c r="Y4" s="17"/>
      <c r="Z4" s="17"/>
      <c r="AA4" s="243"/>
      <c r="AB4" s="243"/>
    </row>
    <row r="5" spans="1:34" x14ac:dyDescent="0.2">
      <c r="A5" s="79" t="s">
        <v>520</v>
      </c>
      <c r="B5" s="16"/>
      <c r="C5" s="16"/>
      <c r="D5" s="16"/>
      <c r="E5" s="16"/>
      <c r="F5" s="16"/>
      <c r="G5" s="16"/>
      <c r="H5" s="80"/>
      <c r="I5" s="79"/>
      <c r="J5" s="79"/>
      <c r="K5" s="16"/>
      <c r="L5" s="81"/>
      <c r="M5" s="81"/>
      <c r="N5" s="83"/>
      <c r="O5" s="79"/>
      <c r="P5" s="86"/>
      <c r="Q5" s="87"/>
      <c r="R5" s="89"/>
      <c r="S5" s="85"/>
      <c r="T5" s="90"/>
      <c r="U5" s="91"/>
      <c r="V5" s="92"/>
      <c r="W5" s="93"/>
      <c r="X5" s="94"/>
      <c r="Y5" s="18"/>
      <c r="Z5" s="18"/>
    </row>
    <row r="7" spans="1:34" x14ac:dyDescent="0.2">
      <c r="F7" s="25" t="s">
        <v>42</v>
      </c>
      <c r="G7" s="26"/>
      <c r="H7" s="26"/>
      <c r="I7" s="26"/>
      <c r="J7" s="105"/>
      <c r="K7" s="106"/>
      <c r="L7" s="107"/>
      <c r="M7" s="108"/>
      <c r="N7" s="109"/>
      <c r="O7" s="110"/>
      <c r="P7" s="25" t="s">
        <v>492</v>
      </c>
      <c r="Q7" s="25"/>
      <c r="R7" s="25"/>
      <c r="S7" s="25"/>
      <c r="T7" s="111"/>
      <c r="U7" s="112"/>
      <c r="V7" s="113"/>
      <c r="W7" s="114"/>
      <c r="X7" s="115"/>
    </row>
    <row r="8" spans="1:34" x14ac:dyDescent="0.2">
      <c r="A8" s="116"/>
      <c r="B8" s="21"/>
      <c r="C8" s="21"/>
      <c r="D8" s="117"/>
      <c r="E8" s="117"/>
      <c r="F8" s="246" t="s">
        <v>43</v>
      </c>
      <c r="G8" s="21"/>
      <c r="H8" s="246"/>
      <c r="I8" s="246"/>
      <c r="J8" s="247" t="s">
        <v>44</v>
      </c>
      <c r="K8" s="116"/>
      <c r="L8" s="248" t="s">
        <v>45</v>
      </c>
      <c r="M8" s="249"/>
      <c r="N8" s="250"/>
      <c r="O8" s="117"/>
      <c r="P8" s="246" t="s">
        <v>43</v>
      </c>
      <c r="Q8" s="23"/>
      <c r="R8" s="246"/>
      <c r="S8" s="246"/>
      <c r="T8" s="247" t="s">
        <v>44</v>
      </c>
      <c r="U8" s="118"/>
      <c r="V8" s="248" t="s">
        <v>45</v>
      </c>
      <c r="W8" s="249"/>
      <c r="X8" s="250"/>
    </row>
    <row r="9" spans="1:34" x14ac:dyDescent="0.2">
      <c r="A9" s="116"/>
      <c r="B9" s="21"/>
      <c r="C9" s="246"/>
      <c r="D9" s="117" t="s">
        <v>46</v>
      </c>
      <c r="E9" s="117"/>
      <c r="F9" s="246" t="s">
        <v>47</v>
      </c>
      <c r="G9" s="27"/>
      <c r="H9" s="246" t="s">
        <v>48</v>
      </c>
      <c r="I9" s="246"/>
      <c r="J9" s="247" t="s">
        <v>49</v>
      </c>
      <c r="K9" s="116"/>
      <c r="L9" s="251" t="s">
        <v>50</v>
      </c>
      <c r="M9" s="252"/>
      <c r="N9" s="253" t="s">
        <v>51</v>
      </c>
      <c r="O9" s="117"/>
      <c r="P9" s="246" t="s">
        <v>47</v>
      </c>
      <c r="Q9" s="28"/>
      <c r="R9" s="246" t="s">
        <v>48</v>
      </c>
      <c r="S9" s="246"/>
      <c r="T9" s="247" t="s">
        <v>49</v>
      </c>
      <c r="U9" s="118"/>
      <c r="V9" s="251" t="s">
        <v>50</v>
      </c>
      <c r="W9" s="252"/>
      <c r="X9" s="253" t="s">
        <v>51</v>
      </c>
      <c r="Z9" s="29" t="s">
        <v>52</v>
      </c>
    </row>
    <row r="10" spans="1:34" x14ac:dyDescent="0.2">
      <c r="A10" s="119"/>
      <c r="B10" s="30" t="s">
        <v>53</v>
      </c>
      <c r="D10" s="120" t="s">
        <v>54</v>
      </c>
      <c r="E10" s="121"/>
      <c r="F10" s="254" t="s">
        <v>55</v>
      </c>
      <c r="G10" s="31"/>
      <c r="H10" s="254" t="s">
        <v>56</v>
      </c>
      <c r="I10" s="246"/>
      <c r="J10" s="255" t="s">
        <v>57</v>
      </c>
      <c r="K10" s="119"/>
      <c r="L10" s="255" t="s">
        <v>58</v>
      </c>
      <c r="M10" s="246"/>
      <c r="N10" s="256" t="s">
        <v>59</v>
      </c>
      <c r="O10" s="121"/>
      <c r="P10" s="254" t="s">
        <v>55</v>
      </c>
      <c r="Q10" s="32"/>
      <c r="R10" s="254" t="s">
        <v>56</v>
      </c>
      <c r="S10" s="246"/>
      <c r="T10" s="255" t="s">
        <v>57</v>
      </c>
      <c r="U10" s="122"/>
      <c r="V10" s="255" t="s">
        <v>58</v>
      </c>
      <c r="W10" s="246"/>
      <c r="X10" s="256" t="s">
        <v>59</v>
      </c>
      <c r="Z10" s="255" t="s">
        <v>60</v>
      </c>
    </row>
    <row r="11" spans="1:34" s="257" customFormat="1" x14ac:dyDescent="0.2">
      <c r="A11" s="123"/>
      <c r="B11" s="33">
        <v>-1</v>
      </c>
      <c r="C11" s="20"/>
      <c r="D11" s="34">
        <v>-2</v>
      </c>
      <c r="E11" s="34"/>
      <c r="F11" s="247">
        <v>-3</v>
      </c>
      <c r="G11" s="247"/>
      <c r="H11" s="247">
        <v>-4</v>
      </c>
      <c r="I11" s="247"/>
      <c r="J11" s="124">
        <v>-5</v>
      </c>
      <c r="K11" s="123"/>
      <c r="L11" s="124">
        <v>-6</v>
      </c>
      <c r="M11" s="247"/>
      <c r="N11" s="124">
        <v>-7</v>
      </c>
      <c r="O11" s="124"/>
      <c r="P11" s="247">
        <v>-8</v>
      </c>
      <c r="Q11" s="247"/>
      <c r="R11" s="247">
        <v>-9</v>
      </c>
      <c r="S11" s="247"/>
      <c r="T11" s="247">
        <v>-10</v>
      </c>
      <c r="U11" s="124"/>
      <c r="V11" s="247">
        <v>-11</v>
      </c>
      <c r="W11" s="247"/>
      <c r="X11" s="124">
        <v>-12</v>
      </c>
      <c r="Y11" s="35"/>
      <c r="Z11" s="247">
        <v>-13</v>
      </c>
      <c r="AA11" s="258"/>
      <c r="AB11" s="244"/>
    </row>
    <row r="12" spans="1:34" x14ac:dyDescent="0.2">
      <c r="A12" s="116"/>
      <c r="B12" s="36"/>
      <c r="C12" s="125"/>
      <c r="D12" s="125"/>
      <c r="E12" s="125"/>
      <c r="F12" s="125"/>
      <c r="G12" s="21"/>
      <c r="H12" s="126"/>
      <c r="J12" s="126"/>
      <c r="K12" s="116"/>
      <c r="L12" s="125"/>
      <c r="M12" s="127"/>
      <c r="N12" s="128"/>
      <c r="O12" s="116"/>
      <c r="P12" s="129"/>
      <c r="Q12" s="129"/>
      <c r="T12" s="130"/>
      <c r="U12" s="118"/>
      <c r="V12" s="129"/>
      <c r="W12" s="131"/>
      <c r="X12" s="132"/>
      <c r="Z12" s="129"/>
    </row>
    <row r="13" spans="1:34" s="225" customFormat="1" x14ac:dyDescent="0.2">
      <c r="A13" s="133" t="s">
        <v>61</v>
      </c>
      <c r="B13" s="37"/>
      <c r="C13" s="134"/>
      <c r="D13" s="135"/>
      <c r="E13" s="135"/>
      <c r="F13" s="134"/>
      <c r="G13" s="134"/>
      <c r="H13" s="38"/>
      <c r="I13" s="38"/>
      <c r="J13" s="123"/>
      <c r="K13" s="136"/>
      <c r="L13" s="137"/>
      <c r="M13" s="138"/>
      <c r="N13" s="139"/>
      <c r="O13" s="135"/>
      <c r="P13" s="140"/>
      <c r="Q13" s="140"/>
      <c r="R13" s="29"/>
      <c r="S13" s="29"/>
      <c r="T13" s="124"/>
      <c r="U13" s="117"/>
      <c r="V13" s="141"/>
      <c r="W13" s="142"/>
      <c r="X13" s="143"/>
      <c r="Y13" s="39"/>
      <c r="Z13" s="141"/>
      <c r="AA13" s="243"/>
      <c r="AB13" s="243"/>
    </row>
    <row r="14" spans="1:34" s="225" customFormat="1" x14ac:dyDescent="0.2">
      <c r="A14" s="133"/>
      <c r="B14" s="37"/>
      <c r="C14" s="134"/>
      <c r="D14" s="135"/>
      <c r="E14" s="135"/>
      <c r="F14" s="134"/>
      <c r="G14" s="134"/>
      <c r="H14" s="38"/>
      <c r="I14" s="38"/>
      <c r="J14" s="123"/>
      <c r="K14" s="136"/>
      <c r="L14" s="137"/>
      <c r="M14" s="138"/>
      <c r="N14" s="139"/>
      <c r="O14" s="135"/>
      <c r="P14" s="140"/>
      <c r="Q14" s="140"/>
      <c r="R14" s="29"/>
      <c r="S14" s="29"/>
      <c r="T14" s="124"/>
      <c r="U14" s="117"/>
      <c r="V14" s="141"/>
      <c r="W14" s="142"/>
      <c r="X14" s="143"/>
      <c r="Y14" s="39"/>
      <c r="Z14" s="141"/>
      <c r="AA14" s="243"/>
      <c r="AB14" s="243"/>
    </row>
    <row r="15" spans="1:34" x14ac:dyDescent="0.2">
      <c r="A15" s="144" t="s">
        <v>62</v>
      </c>
      <c r="B15" s="36"/>
      <c r="C15" s="145"/>
      <c r="D15" s="146"/>
      <c r="E15" s="146"/>
      <c r="F15" s="147"/>
      <c r="G15" s="148"/>
      <c r="H15" s="40"/>
      <c r="J15" s="126"/>
      <c r="K15" s="116"/>
      <c r="L15" s="149"/>
      <c r="M15" s="127"/>
      <c r="N15" s="150"/>
      <c r="O15" s="146"/>
      <c r="P15" s="151"/>
      <c r="Q15" s="152"/>
      <c r="T15" s="130"/>
      <c r="U15" s="118"/>
      <c r="V15" s="153"/>
      <c r="W15" s="131"/>
      <c r="X15" s="154"/>
      <c r="Z15" s="153"/>
      <c r="AC15" s="241"/>
      <c r="AD15" s="241"/>
      <c r="AE15" s="241"/>
      <c r="AG15" s="259"/>
      <c r="AH15" s="259"/>
    </row>
    <row r="16" spans="1:34" x14ac:dyDescent="0.2">
      <c r="A16" s="116"/>
      <c r="B16" s="36"/>
      <c r="C16" s="145"/>
      <c r="D16" s="146"/>
      <c r="E16" s="146"/>
      <c r="F16" s="147"/>
      <c r="G16" s="148"/>
      <c r="H16" s="40"/>
      <c r="J16" s="126"/>
      <c r="K16" s="116"/>
      <c r="L16" s="149"/>
      <c r="M16" s="127"/>
      <c r="N16" s="150"/>
      <c r="O16" s="146"/>
      <c r="P16" s="151"/>
      <c r="Q16" s="152"/>
      <c r="T16" s="130"/>
      <c r="U16" s="118"/>
      <c r="V16" s="153"/>
      <c r="W16" s="131"/>
      <c r="X16" s="154"/>
      <c r="Z16" s="153"/>
      <c r="AC16" s="241"/>
      <c r="AD16" s="241"/>
      <c r="AE16" s="241"/>
      <c r="AG16" s="259"/>
      <c r="AH16" s="259"/>
    </row>
    <row r="17" spans="1:34" x14ac:dyDescent="0.2">
      <c r="A17" s="116"/>
      <c r="B17" s="36" t="s">
        <v>63</v>
      </c>
      <c r="C17" s="145"/>
      <c r="D17" s="146"/>
      <c r="E17" s="146"/>
      <c r="F17" s="147"/>
      <c r="G17" s="148"/>
      <c r="H17" s="40"/>
      <c r="J17" s="126"/>
      <c r="K17" s="116"/>
      <c r="L17" s="149"/>
      <c r="M17" s="127"/>
      <c r="N17" s="150"/>
      <c r="O17" s="146"/>
      <c r="P17" s="151"/>
      <c r="Q17" s="152"/>
      <c r="T17" s="130"/>
      <c r="U17" s="118"/>
      <c r="V17" s="153"/>
      <c r="W17" s="131"/>
      <c r="X17" s="154"/>
      <c r="Z17" s="153"/>
      <c r="AC17" s="241"/>
      <c r="AD17" s="241"/>
      <c r="AE17" s="241"/>
      <c r="AG17" s="259"/>
      <c r="AH17" s="259"/>
    </row>
    <row r="18" spans="1:34" ht="15" x14ac:dyDescent="0.25">
      <c r="A18" s="116">
        <v>310.2</v>
      </c>
      <c r="B18" s="36" t="s">
        <v>64</v>
      </c>
      <c r="C18" s="145"/>
      <c r="D18" s="146">
        <v>1368465.38</v>
      </c>
      <c r="E18" s="146"/>
      <c r="F18" s="155">
        <v>52231</v>
      </c>
      <c r="G18" s="148"/>
      <c r="H18" s="156" t="s">
        <v>65</v>
      </c>
      <c r="J18" s="157">
        <v>0</v>
      </c>
      <c r="K18" s="116"/>
      <c r="L18" s="149">
        <f t="shared" ref="L18:L23" si="0">+ROUND(N18*D18/100,0)</f>
        <v>39549</v>
      </c>
      <c r="M18" s="127"/>
      <c r="N18" s="158">
        <v>2.89</v>
      </c>
      <c r="O18" s="146"/>
      <c r="P18" s="155">
        <v>45777</v>
      </c>
      <c r="Q18" s="152"/>
      <c r="R18" s="155" t="s">
        <v>65</v>
      </c>
      <c r="T18" s="159">
        <v>0</v>
      </c>
      <c r="U18" s="160"/>
      <c r="V18" s="153">
        <v>185271</v>
      </c>
      <c r="W18" s="161"/>
      <c r="X18" s="162">
        <v>13.54</v>
      </c>
      <c r="Z18" s="153">
        <f t="shared" ref="Z18:Z23" si="1">+V18-L18</f>
        <v>145722</v>
      </c>
      <c r="AB18" s="450" t="s">
        <v>547</v>
      </c>
      <c r="AC18" s="241"/>
      <c r="AD18" s="241"/>
      <c r="AE18" s="241"/>
      <c r="AG18" s="259"/>
      <c r="AH18" s="259"/>
    </row>
    <row r="19" spans="1:34" ht="15" x14ac:dyDescent="0.25">
      <c r="A19" s="116">
        <v>311</v>
      </c>
      <c r="B19" s="36" t="s">
        <v>66</v>
      </c>
      <c r="C19" s="148"/>
      <c r="D19" s="146">
        <v>65988086.270000003</v>
      </c>
      <c r="E19" s="146"/>
      <c r="F19" s="155">
        <v>52231</v>
      </c>
      <c r="G19" s="148"/>
      <c r="H19" s="163" t="s">
        <v>67</v>
      </c>
      <c r="J19" s="157">
        <v>-6</v>
      </c>
      <c r="K19" s="164"/>
      <c r="L19" s="149">
        <f t="shared" si="0"/>
        <v>1544121</v>
      </c>
      <c r="M19" s="165"/>
      <c r="N19" s="158">
        <v>2.34</v>
      </c>
      <c r="O19" s="146"/>
      <c r="P19" s="155">
        <v>45777</v>
      </c>
      <c r="Q19" s="152"/>
      <c r="R19" s="155" t="s">
        <v>68</v>
      </c>
      <c r="T19" s="159">
        <v>-4</v>
      </c>
      <c r="U19" s="160"/>
      <c r="V19" s="153">
        <v>8529325</v>
      </c>
      <c r="W19" s="161"/>
      <c r="X19" s="162">
        <v>12.93</v>
      </c>
      <c r="Y19" s="41"/>
      <c r="Z19" s="153">
        <f t="shared" si="1"/>
        <v>6985204</v>
      </c>
      <c r="AB19" s="450" t="s">
        <v>547</v>
      </c>
      <c r="AC19" s="241"/>
      <c r="AD19" s="241"/>
      <c r="AE19" s="241"/>
      <c r="AG19" s="259"/>
      <c r="AH19" s="259"/>
    </row>
    <row r="20" spans="1:34" ht="15" x14ac:dyDescent="0.25">
      <c r="A20" s="116">
        <v>312</v>
      </c>
      <c r="B20" s="36" t="s">
        <v>69</v>
      </c>
      <c r="C20" s="145"/>
      <c r="D20" s="146">
        <v>332618403.12</v>
      </c>
      <c r="F20" s="155">
        <v>52231</v>
      </c>
      <c r="G20" s="148"/>
      <c r="H20" s="163" t="s">
        <v>70</v>
      </c>
      <c r="J20" s="157">
        <v>-5</v>
      </c>
      <c r="K20" s="116"/>
      <c r="L20" s="149">
        <f t="shared" si="0"/>
        <v>9612672</v>
      </c>
      <c r="M20" s="127"/>
      <c r="N20" s="158">
        <v>2.89</v>
      </c>
      <c r="P20" s="155">
        <v>45777</v>
      </c>
      <c r="Q20" s="152"/>
      <c r="R20" s="155" t="s">
        <v>71</v>
      </c>
      <c r="T20" s="159">
        <v>-5</v>
      </c>
      <c r="U20" s="118"/>
      <c r="V20" s="153">
        <v>45604944</v>
      </c>
      <c r="W20" s="131"/>
      <c r="X20" s="162">
        <v>13.71</v>
      </c>
      <c r="Z20" s="153">
        <f t="shared" si="1"/>
        <v>35992272</v>
      </c>
      <c r="AB20" s="450" t="s">
        <v>547</v>
      </c>
      <c r="AC20" s="241"/>
      <c r="AD20" s="241"/>
      <c r="AE20" s="241"/>
      <c r="AG20" s="259"/>
      <c r="AH20" s="259"/>
    </row>
    <row r="21" spans="1:34" ht="15" x14ac:dyDescent="0.25">
      <c r="A21" s="116">
        <v>314</v>
      </c>
      <c r="B21" s="36" t="s">
        <v>72</v>
      </c>
      <c r="C21" s="145"/>
      <c r="D21" s="146">
        <v>65129698.719999999</v>
      </c>
      <c r="F21" s="155">
        <v>52231</v>
      </c>
      <c r="G21" s="148"/>
      <c r="H21" s="163" t="s">
        <v>73</v>
      </c>
      <c r="J21" s="157">
        <v>-7</v>
      </c>
      <c r="K21" s="116"/>
      <c r="L21" s="149">
        <f t="shared" si="0"/>
        <v>1856196</v>
      </c>
      <c r="M21" s="127"/>
      <c r="N21" s="158">
        <v>2.85</v>
      </c>
      <c r="P21" s="155">
        <v>45777</v>
      </c>
      <c r="Q21" s="152"/>
      <c r="R21" s="155" t="s">
        <v>74</v>
      </c>
      <c r="T21" s="159">
        <v>-5</v>
      </c>
      <c r="U21" s="118"/>
      <c r="V21" s="153">
        <v>8690420</v>
      </c>
      <c r="W21" s="131"/>
      <c r="X21" s="162">
        <v>13.34</v>
      </c>
      <c r="Z21" s="153">
        <f t="shared" si="1"/>
        <v>6834224</v>
      </c>
      <c r="AB21" s="450" t="s">
        <v>547</v>
      </c>
      <c r="AC21" s="241"/>
      <c r="AD21" s="241"/>
      <c r="AE21" s="241"/>
      <c r="AG21" s="259"/>
      <c r="AH21" s="259"/>
    </row>
    <row r="22" spans="1:34" ht="15" x14ac:dyDescent="0.25">
      <c r="A22" s="116">
        <v>315</v>
      </c>
      <c r="B22" s="36" t="s">
        <v>75</v>
      </c>
      <c r="C22" s="148"/>
      <c r="D22" s="146">
        <v>68028168.849999994</v>
      </c>
      <c r="E22" s="146"/>
      <c r="F22" s="155">
        <v>52231</v>
      </c>
      <c r="G22" s="148"/>
      <c r="H22" s="163" t="s">
        <v>76</v>
      </c>
      <c r="J22" s="157">
        <v>-5</v>
      </c>
      <c r="K22" s="116"/>
      <c r="L22" s="149">
        <f t="shared" si="0"/>
        <v>1578254</v>
      </c>
      <c r="M22" s="127"/>
      <c r="N22" s="158">
        <v>2.3199999999999998</v>
      </c>
      <c r="O22" s="146"/>
      <c r="P22" s="155">
        <v>45777</v>
      </c>
      <c r="Q22" s="152"/>
      <c r="R22" s="155" t="s">
        <v>77</v>
      </c>
      <c r="T22" s="159">
        <v>-4</v>
      </c>
      <c r="U22" s="118"/>
      <c r="V22" s="153">
        <v>8327524</v>
      </c>
      <c r="W22" s="131"/>
      <c r="X22" s="162">
        <v>12.24</v>
      </c>
      <c r="Z22" s="153">
        <f t="shared" si="1"/>
        <v>6749270</v>
      </c>
      <c r="AB22" s="450" t="s">
        <v>547</v>
      </c>
      <c r="AC22" s="241"/>
      <c r="AD22" s="241"/>
      <c r="AE22" s="241"/>
      <c r="AG22" s="259"/>
      <c r="AH22" s="259"/>
    </row>
    <row r="23" spans="1:34" ht="15" x14ac:dyDescent="0.25">
      <c r="A23" s="116">
        <v>316</v>
      </c>
      <c r="B23" s="36" t="s">
        <v>78</v>
      </c>
      <c r="C23" s="145"/>
      <c r="D23" s="146">
        <v>3846149.59</v>
      </c>
      <c r="E23" s="146"/>
      <c r="F23" s="155">
        <v>52231</v>
      </c>
      <c r="G23" s="148"/>
      <c r="H23" s="163" t="s">
        <v>79</v>
      </c>
      <c r="J23" s="157">
        <v>-7</v>
      </c>
      <c r="K23" s="116"/>
      <c r="L23" s="149">
        <f t="shared" si="0"/>
        <v>127308</v>
      </c>
      <c r="M23" s="127"/>
      <c r="N23" s="158">
        <v>3.31</v>
      </c>
      <c r="O23" s="146"/>
      <c r="P23" s="155">
        <v>45777</v>
      </c>
      <c r="Q23" s="152"/>
      <c r="R23" s="155" t="s">
        <v>80</v>
      </c>
      <c r="T23" s="159">
        <v>-4</v>
      </c>
      <c r="U23" s="118"/>
      <c r="V23" s="153">
        <v>494291</v>
      </c>
      <c r="W23" s="131"/>
      <c r="X23" s="162">
        <v>12.85</v>
      </c>
      <c r="Z23" s="153">
        <f t="shared" si="1"/>
        <v>366983</v>
      </c>
      <c r="AB23" s="450" t="s">
        <v>547</v>
      </c>
      <c r="AC23" s="241"/>
      <c r="AD23" s="241"/>
      <c r="AE23" s="241"/>
      <c r="AG23" s="259"/>
      <c r="AH23" s="259"/>
    </row>
    <row r="24" spans="1:34" ht="15" x14ac:dyDescent="0.25">
      <c r="A24" s="116"/>
      <c r="B24" s="42" t="s">
        <v>81</v>
      </c>
      <c r="C24" s="145"/>
      <c r="D24" s="166">
        <f>+SUBTOTAL(9,D18:D23)</f>
        <v>536978971.93000007</v>
      </c>
      <c r="E24" s="146"/>
      <c r="F24" s="147"/>
      <c r="G24" s="148"/>
      <c r="H24" s="40"/>
      <c r="J24" s="126"/>
      <c r="K24" s="116"/>
      <c r="L24" s="167">
        <f>+SUBTOTAL(9,L17:L23)</f>
        <v>14758100</v>
      </c>
      <c r="M24" s="127"/>
      <c r="N24" s="43">
        <f>+ROUND(L24/$D24*100,2)</f>
        <v>2.75</v>
      </c>
      <c r="O24" s="146"/>
      <c r="P24" s="151"/>
      <c r="Q24" s="152"/>
      <c r="T24" s="130"/>
      <c r="U24" s="118"/>
      <c r="V24" s="168">
        <f>+SUBTOTAL(9,V17:V23)</f>
        <v>71831775</v>
      </c>
      <c r="W24" s="131"/>
      <c r="X24" s="44">
        <f>+ROUND(V24/$D24*100,2)</f>
        <v>13.38</v>
      </c>
      <c r="Z24" s="168">
        <f>+SUBTOTAL(9,Z17:Z23)</f>
        <v>57073675</v>
      </c>
      <c r="AC24" s="241"/>
      <c r="AD24" s="241"/>
      <c r="AE24" s="241"/>
      <c r="AG24" s="259"/>
      <c r="AH24" s="259"/>
    </row>
    <row r="25" spans="1:34" x14ac:dyDescent="0.2">
      <c r="A25" s="116"/>
      <c r="B25" s="36"/>
      <c r="C25" s="145"/>
      <c r="D25" s="146"/>
      <c r="E25" s="146"/>
      <c r="F25" s="147"/>
      <c r="G25" s="148"/>
      <c r="H25" s="40"/>
      <c r="J25" s="126"/>
      <c r="K25" s="116"/>
      <c r="L25" s="149"/>
      <c r="M25" s="127"/>
      <c r="N25" s="150"/>
      <c r="O25" s="146"/>
      <c r="P25" s="151"/>
      <c r="Q25" s="152"/>
      <c r="T25" s="130"/>
      <c r="U25" s="118"/>
      <c r="V25" s="153"/>
      <c r="W25" s="131"/>
      <c r="X25" s="154"/>
      <c r="Z25" s="153"/>
      <c r="AC25" s="241"/>
      <c r="AD25" s="241"/>
      <c r="AE25" s="241"/>
      <c r="AG25" s="259"/>
      <c r="AH25" s="259"/>
    </row>
    <row r="26" spans="1:34" x14ac:dyDescent="0.2">
      <c r="A26" s="144" t="s">
        <v>82</v>
      </c>
      <c r="B26" s="36"/>
      <c r="C26" s="145"/>
      <c r="D26" s="146"/>
      <c r="F26" s="147"/>
      <c r="G26" s="148"/>
      <c r="H26" s="40"/>
      <c r="J26" s="126"/>
      <c r="K26" s="116"/>
      <c r="L26" s="149"/>
      <c r="M26" s="127"/>
      <c r="N26" s="150"/>
      <c r="P26" s="151"/>
      <c r="Q26" s="152"/>
      <c r="T26" s="130"/>
      <c r="U26" s="118"/>
      <c r="V26" s="153"/>
      <c r="W26" s="131"/>
      <c r="X26" s="154"/>
      <c r="Z26" s="153"/>
      <c r="AC26" s="241"/>
      <c r="AD26" s="241"/>
      <c r="AE26" s="241"/>
      <c r="AG26" s="259"/>
      <c r="AH26" s="259"/>
    </row>
    <row r="27" spans="1:34" x14ac:dyDescent="0.2">
      <c r="A27" s="116"/>
      <c r="B27" s="36"/>
      <c r="C27" s="145"/>
      <c r="D27" s="146"/>
      <c r="E27" s="146"/>
      <c r="F27" s="147"/>
      <c r="G27" s="148"/>
      <c r="H27" s="40"/>
      <c r="J27" s="126"/>
      <c r="K27" s="116"/>
      <c r="L27" s="149"/>
      <c r="M27" s="127"/>
      <c r="N27" s="150"/>
      <c r="O27" s="146"/>
      <c r="P27" s="151"/>
      <c r="Q27" s="152"/>
      <c r="T27" s="130"/>
      <c r="U27" s="118"/>
      <c r="V27" s="153"/>
      <c r="W27" s="131"/>
      <c r="X27" s="154"/>
      <c r="Z27" s="153"/>
      <c r="AC27" s="241"/>
      <c r="AD27" s="241"/>
      <c r="AE27" s="241"/>
      <c r="AG27" s="259"/>
      <c r="AH27" s="259"/>
    </row>
    <row r="28" spans="1:34" x14ac:dyDescent="0.2">
      <c r="A28" s="116"/>
      <c r="B28" s="36" t="s">
        <v>82</v>
      </c>
      <c r="C28" s="145"/>
      <c r="D28" s="146"/>
      <c r="E28" s="146"/>
      <c r="F28" s="147"/>
      <c r="G28" s="148"/>
      <c r="H28" s="40"/>
      <c r="J28" s="126"/>
      <c r="K28" s="116"/>
      <c r="L28" s="149"/>
      <c r="M28" s="127"/>
      <c r="N28" s="150"/>
      <c r="O28" s="146"/>
      <c r="P28" s="151"/>
      <c r="Q28" s="152"/>
      <c r="T28" s="130"/>
      <c r="U28" s="118"/>
      <c r="V28" s="153"/>
      <c r="W28" s="131"/>
      <c r="X28" s="154"/>
      <c r="Z28" s="153"/>
      <c r="AC28" s="241"/>
      <c r="AD28" s="241"/>
      <c r="AE28" s="241"/>
      <c r="AG28" s="259"/>
      <c r="AH28" s="259"/>
    </row>
    <row r="29" spans="1:34" ht="15" x14ac:dyDescent="0.25">
      <c r="A29" s="116">
        <v>311</v>
      </c>
      <c r="B29" s="36" t="s">
        <v>66</v>
      </c>
      <c r="C29" s="145"/>
      <c r="D29" s="146">
        <v>65404494.030000001</v>
      </c>
      <c r="E29" s="146"/>
      <c r="F29" s="155">
        <v>53692</v>
      </c>
      <c r="G29" s="148"/>
      <c r="H29" s="163" t="s">
        <v>67</v>
      </c>
      <c r="J29" s="157">
        <v>-6</v>
      </c>
      <c r="K29" s="116"/>
      <c r="L29" s="149">
        <f>+ROUND(N29*D29/100,0)</f>
        <v>1229604</v>
      </c>
      <c r="M29" s="127"/>
      <c r="N29" s="158">
        <v>1.88</v>
      </c>
      <c r="O29" s="146"/>
      <c r="P29" s="155">
        <v>46752</v>
      </c>
      <c r="Q29" s="152"/>
      <c r="R29" s="155" t="s">
        <v>68</v>
      </c>
      <c r="T29" s="159">
        <v>-6</v>
      </c>
      <c r="U29" s="118"/>
      <c r="V29" s="153">
        <v>4733812</v>
      </c>
      <c r="W29" s="131"/>
      <c r="X29" s="162">
        <v>7.24</v>
      </c>
      <c r="Z29" s="153">
        <f t="shared" ref="Z29:Z34" si="2">+V29-L29</f>
        <v>3504208</v>
      </c>
      <c r="AB29" s="450" t="s">
        <v>548</v>
      </c>
      <c r="AC29" s="241"/>
      <c r="AD29" s="241"/>
      <c r="AE29" s="241"/>
      <c r="AG29" s="259"/>
      <c r="AH29" s="259"/>
    </row>
    <row r="30" spans="1:34" ht="15" x14ac:dyDescent="0.25">
      <c r="A30" s="116">
        <v>312</v>
      </c>
      <c r="B30" s="36" t="s">
        <v>69</v>
      </c>
      <c r="C30" s="145"/>
      <c r="D30" s="146">
        <v>127271436.31</v>
      </c>
      <c r="E30" s="146"/>
      <c r="F30" s="155">
        <v>53692</v>
      </c>
      <c r="G30" s="148"/>
      <c r="H30" s="163" t="s">
        <v>70</v>
      </c>
      <c r="J30" s="157">
        <v>-6</v>
      </c>
      <c r="K30" s="116"/>
      <c r="L30" s="149">
        <f>+ROUND(N30*D30/100,0)</f>
        <v>2850880</v>
      </c>
      <c r="M30" s="127"/>
      <c r="N30" s="158">
        <v>2.2400000000000002</v>
      </c>
      <c r="O30" s="146"/>
      <c r="P30" s="155">
        <v>46752</v>
      </c>
      <c r="Q30" s="152"/>
      <c r="R30" s="155" t="s">
        <v>71</v>
      </c>
      <c r="T30" s="159">
        <v>-7</v>
      </c>
      <c r="U30" s="118"/>
      <c r="V30" s="153">
        <v>10512862</v>
      </c>
      <c r="W30" s="131"/>
      <c r="X30" s="162">
        <v>8.26</v>
      </c>
      <c r="Z30" s="153">
        <f t="shared" si="2"/>
        <v>7661982</v>
      </c>
      <c r="AB30" s="450" t="s">
        <v>548</v>
      </c>
      <c r="AC30" s="241"/>
      <c r="AD30" s="241"/>
      <c r="AE30" s="241"/>
      <c r="AG30" s="259"/>
      <c r="AH30" s="259"/>
    </row>
    <row r="31" spans="1:34" ht="15" x14ac:dyDescent="0.25">
      <c r="A31" s="116">
        <v>314</v>
      </c>
      <c r="B31" s="36" t="s">
        <v>72</v>
      </c>
      <c r="C31" s="145"/>
      <c r="D31" s="146">
        <v>41123954.420000002</v>
      </c>
      <c r="E31" s="146"/>
      <c r="F31" s="155">
        <v>53692</v>
      </c>
      <c r="G31" s="148"/>
      <c r="H31" s="163" t="s">
        <v>73</v>
      </c>
      <c r="J31" s="157">
        <v>-8</v>
      </c>
      <c r="K31" s="116"/>
      <c r="L31" s="149">
        <f>+ROUND(N31*D31/100,0)</f>
        <v>1073335</v>
      </c>
      <c r="M31" s="127"/>
      <c r="N31" s="158">
        <v>2.61</v>
      </c>
      <c r="O31" s="146"/>
      <c r="P31" s="155">
        <v>46752</v>
      </c>
      <c r="Q31" s="152"/>
      <c r="R31" s="155" t="s">
        <v>74</v>
      </c>
      <c r="T31" s="159">
        <v>-6</v>
      </c>
      <c r="U31" s="118"/>
      <c r="V31" s="153">
        <v>3735660</v>
      </c>
      <c r="W31" s="131"/>
      <c r="X31" s="162">
        <v>9.08</v>
      </c>
      <c r="Z31" s="153">
        <f t="shared" si="2"/>
        <v>2662325</v>
      </c>
      <c r="AB31" s="450" t="s">
        <v>548</v>
      </c>
      <c r="AC31" s="241"/>
      <c r="AD31" s="241"/>
      <c r="AE31" s="241"/>
      <c r="AG31" s="259"/>
      <c r="AH31" s="259"/>
    </row>
    <row r="32" spans="1:34" ht="15" x14ac:dyDescent="0.25">
      <c r="A32" s="116">
        <v>315</v>
      </c>
      <c r="B32" s="36" t="s">
        <v>75</v>
      </c>
      <c r="C32" s="148"/>
      <c r="D32" s="146">
        <v>9358027.6799999997</v>
      </c>
      <c r="E32" s="146"/>
      <c r="F32" s="155">
        <v>53692</v>
      </c>
      <c r="G32" s="148"/>
      <c r="H32" s="163" t="s">
        <v>76</v>
      </c>
      <c r="J32" s="157">
        <v>-5</v>
      </c>
      <c r="K32" s="164"/>
      <c r="L32" s="149">
        <f>+ROUND(N32*D32/100,0)</f>
        <v>171252</v>
      </c>
      <c r="M32" s="165"/>
      <c r="N32" s="158">
        <v>1.83</v>
      </c>
      <c r="O32" s="146"/>
      <c r="P32" s="155">
        <v>46752</v>
      </c>
      <c r="Q32" s="152"/>
      <c r="R32" s="155" t="s">
        <v>77</v>
      </c>
      <c r="T32" s="159">
        <v>-6</v>
      </c>
      <c r="U32" s="160"/>
      <c r="V32" s="153">
        <v>637218</v>
      </c>
      <c r="W32" s="161"/>
      <c r="X32" s="162">
        <v>6.81</v>
      </c>
      <c r="Y32" s="41"/>
      <c r="Z32" s="153">
        <f t="shared" si="2"/>
        <v>465966</v>
      </c>
      <c r="AB32" s="450" t="s">
        <v>548</v>
      </c>
      <c r="AC32" s="241"/>
      <c r="AD32" s="241"/>
      <c r="AE32" s="241"/>
      <c r="AG32" s="259"/>
      <c r="AH32" s="259"/>
    </row>
    <row r="33" spans="1:34" ht="15" x14ac:dyDescent="0.25">
      <c r="A33" s="116">
        <v>316</v>
      </c>
      <c r="B33" s="36" t="s">
        <v>78</v>
      </c>
      <c r="C33" s="148"/>
      <c r="D33" s="146">
        <v>426938.25</v>
      </c>
      <c r="E33" s="146"/>
      <c r="F33" s="155">
        <v>53692</v>
      </c>
      <c r="G33" s="148"/>
      <c r="H33" s="163" t="s">
        <v>79</v>
      </c>
      <c r="J33" s="157">
        <v>-7</v>
      </c>
      <c r="K33" s="116"/>
      <c r="L33" s="149">
        <f>+ROUND(N33*D33/100,0)</f>
        <v>12381</v>
      </c>
      <c r="M33" s="127"/>
      <c r="N33" s="158">
        <v>2.9</v>
      </c>
      <c r="O33" s="146"/>
      <c r="P33" s="155">
        <v>46752</v>
      </c>
      <c r="Q33" s="152"/>
      <c r="R33" s="155" t="s">
        <v>80</v>
      </c>
      <c r="T33" s="159">
        <v>-5</v>
      </c>
      <c r="U33" s="118"/>
      <c r="V33" s="153">
        <v>40962</v>
      </c>
      <c r="W33" s="131"/>
      <c r="X33" s="162">
        <v>9.59</v>
      </c>
      <c r="Z33" s="153">
        <f t="shared" si="2"/>
        <v>28581</v>
      </c>
      <c r="AB33" s="450" t="s">
        <v>548</v>
      </c>
      <c r="AC33" s="241"/>
      <c r="AD33" s="241"/>
      <c r="AE33" s="241"/>
      <c r="AG33" s="259"/>
      <c r="AH33" s="259"/>
    </row>
    <row r="34" spans="1:34" ht="15" x14ac:dyDescent="0.25">
      <c r="A34" s="116"/>
      <c r="B34" s="36" t="s">
        <v>83</v>
      </c>
      <c r="C34" s="148"/>
      <c r="D34" s="169"/>
      <c r="E34" s="146"/>
      <c r="F34" s="155"/>
      <c r="G34" s="148"/>
      <c r="H34" s="163"/>
      <c r="J34" s="157"/>
      <c r="K34" s="116"/>
      <c r="L34" s="170">
        <v>-2293038</v>
      </c>
      <c r="M34" s="127"/>
      <c r="N34" s="158"/>
      <c r="O34" s="146"/>
      <c r="P34" s="155"/>
      <c r="Q34" s="152"/>
      <c r="R34" s="155"/>
      <c r="T34" s="159"/>
      <c r="U34" s="118"/>
      <c r="V34" s="171">
        <v>0</v>
      </c>
      <c r="W34" s="131"/>
      <c r="X34" s="162"/>
      <c r="Z34" s="171">
        <f t="shared" si="2"/>
        <v>2293038</v>
      </c>
      <c r="AB34" s="450" t="s">
        <v>548</v>
      </c>
      <c r="AC34" s="241"/>
      <c r="AD34" s="241"/>
      <c r="AE34" s="241"/>
      <c r="AG34" s="259"/>
      <c r="AH34" s="259"/>
    </row>
    <row r="35" spans="1:34" x14ac:dyDescent="0.2">
      <c r="A35" s="116"/>
      <c r="B35" s="36"/>
      <c r="C35" s="145"/>
      <c r="D35" s="146"/>
      <c r="E35" s="146"/>
      <c r="F35" s="147"/>
      <c r="G35" s="148"/>
      <c r="H35" s="40"/>
      <c r="J35" s="126"/>
      <c r="K35" s="116"/>
      <c r="L35" s="149"/>
      <c r="M35" s="127"/>
      <c r="N35" s="150"/>
      <c r="O35" s="146"/>
      <c r="P35" s="151"/>
      <c r="Q35" s="152"/>
      <c r="T35" s="130"/>
      <c r="U35" s="118"/>
      <c r="V35" s="153"/>
      <c r="W35" s="131"/>
      <c r="X35" s="154"/>
      <c r="Z35" s="153"/>
      <c r="AC35" s="241"/>
      <c r="AD35" s="241"/>
      <c r="AE35" s="241"/>
      <c r="AG35" s="259"/>
      <c r="AH35" s="259"/>
    </row>
    <row r="36" spans="1:34" ht="15" x14ac:dyDescent="0.25">
      <c r="A36" s="144" t="s">
        <v>84</v>
      </c>
      <c r="B36" s="36"/>
      <c r="C36" s="148"/>
      <c r="D36" s="146">
        <f>+SUBTOTAL(9,D28:D35)</f>
        <v>243584850.69</v>
      </c>
      <c r="E36" s="146"/>
      <c r="F36" s="147"/>
      <c r="G36" s="148"/>
      <c r="H36" s="40"/>
      <c r="J36" s="126"/>
      <c r="K36" s="116"/>
      <c r="L36" s="149">
        <f>+SUBTOTAL(9,L28:L35)</f>
        <v>3044414</v>
      </c>
      <c r="M36" s="127"/>
      <c r="N36" s="43"/>
      <c r="O36" s="146"/>
      <c r="P36" s="151"/>
      <c r="Q36" s="152"/>
      <c r="T36" s="130"/>
      <c r="U36" s="118"/>
      <c r="V36" s="153">
        <f>+SUBTOTAL(9,V28:V35)</f>
        <v>19660514</v>
      </c>
      <c r="W36" s="131"/>
      <c r="X36" s="154"/>
      <c r="Z36" s="153">
        <f>+SUBTOTAL(9,Z28:Z35)</f>
        <v>16616100</v>
      </c>
      <c r="AC36" s="241"/>
      <c r="AD36" s="241"/>
      <c r="AE36" s="241"/>
      <c r="AG36" s="259"/>
      <c r="AH36" s="259"/>
    </row>
    <row r="37" spans="1:34" x14ac:dyDescent="0.2">
      <c r="A37" s="116"/>
      <c r="B37" s="36"/>
      <c r="C37" s="145"/>
      <c r="D37" s="146"/>
      <c r="E37" s="146"/>
      <c r="F37" s="147"/>
      <c r="G37" s="148"/>
      <c r="H37" s="40"/>
      <c r="J37" s="126"/>
      <c r="K37" s="116"/>
      <c r="L37" s="149"/>
      <c r="M37" s="127"/>
      <c r="N37" s="150"/>
      <c r="O37" s="146"/>
      <c r="P37" s="151"/>
      <c r="Q37" s="152"/>
      <c r="T37" s="130"/>
      <c r="U37" s="118"/>
      <c r="V37" s="153"/>
      <c r="W37" s="131"/>
      <c r="X37" s="154"/>
      <c r="Z37" s="153"/>
      <c r="AC37" s="241"/>
      <c r="AD37" s="241"/>
      <c r="AE37" s="241"/>
      <c r="AG37" s="259"/>
      <c r="AH37" s="259"/>
    </row>
    <row r="38" spans="1:34" x14ac:dyDescent="0.2">
      <c r="A38" s="116"/>
      <c r="B38" s="36"/>
      <c r="C38" s="145"/>
      <c r="D38" s="146"/>
      <c r="E38" s="146"/>
      <c r="F38" s="147"/>
      <c r="G38" s="148"/>
      <c r="H38" s="40"/>
      <c r="J38" s="126"/>
      <c r="K38" s="116"/>
      <c r="L38" s="149"/>
      <c r="M38" s="127"/>
      <c r="N38" s="150"/>
      <c r="O38" s="146"/>
      <c r="P38" s="151"/>
      <c r="Q38" s="152"/>
      <c r="T38" s="130"/>
      <c r="U38" s="118"/>
      <c r="V38" s="153"/>
      <c r="W38" s="131"/>
      <c r="X38" s="154"/>
      <c r="Z38" s="153"/>
      <c r="AC38" s="241"/>
      <c r="AD38" s="241"/>
      <c r="AE38" s="241"/>
      <c r="AG38" s="259"/>
      <c r="AH38" s="259"/>
    </row>
    <row r="39" spans="1:34" x14ac:dyDescent="0.2">
      <c r="A39" s="144" t="s">
        <v>85</v>
      </c>
      <c r="B39" s="36"/>
      <c r="C39" s="145"/>
      <c r="D39" s="146"/>
      <c r="E39" s="146"/>
      <c r="F39" s="147"/>
      <c r="G39" s="148"/>
      <c r="H39" s="40"/>
      <c r="J39" s="126"/>
      <c r="K39" s="116"/>
      <c r="L39" s="149"/>
      <c r="M39" s="127"/>
      <c r="N39" s="150"/>
      <c r="O39" s="146"/>
      <c r="P39" s="151"/>
      <c r="Q39" s="152"/>
      <c r="T39" s="130"/>
      <c r="U39" s="118"/>
      <c r="V39" s="153"/>
      <c r="W39" s="131"/>
      <c r="X39" s="154"/>
      <c r="Z39" s="153"/>
      <c r="AC39" s="241"/>
      <c r="AD39" s="241"/>
      <c r="AE39" s="241"/>
      <c r="AG39" s="259"/>
      <c r="AH39" s="259"/>
    </row>
    <row r="40" spans="1:34" x14ac:dyDescent="0.2">
      <c r="A40" s="116"/>
      <c r="B40" s="36"/>
      <c r="C40" s="148"/>
      <c r="D40" s="146"/>
      <c r="E40" s="146"/>
      <c r="F40" s="147"/>
      <c r="G40" s="148"/>
      <c r="H40" s="40"/>
      <c r="J40" s="126"/>
      <c r="K40" s="164"/>
      <c r="L40" s="149"/>
      <c r="M40" s="165"/>
      <c r="N40" s="150"/>
      <c r="O40" s="146"/>
      <c r="P40" s="151"/>
      <c r="Q40" s="152"/>
      <c r="T40" s="130"/>
      <c r="U40" s="160"/>
      <c r="V40" s="153"/>
      <c r="W40" s="161"/>
      <c r="X40" s="154"/>
      <c r="Y40" s="41"/>
      <c r="Z40" s="153"/>
      <c r="AC40" s="241"/>
      <c r="AD40" s="241"/>
      <c r="AE40" s="241"/>
      <c r="AG40" s="259"/>
      <c r="AH40" s="259"/>
    </row>
    <row r="41" spans="1:34" x14ac:dyDescent="0.2">
      <c r="A41" s="116"/>
      <c r="B41" s="36" t="s">
        <v>86</v>
      </c>
      <c r="C41" s="145"/>
      <c r="D41" s="146"/>
      <c r="F41" s="147"/>
      <c r="G41" s="148"/>
      <c r="H41" s="40"/>
      <c r="J41" s="126"/>
      <c r="K41" s="116"/>
      <c r="L41" s="149"/>
      <c r="M41" s="127"/>
      <c r="N41" s="150"/>
      <c r="P41" s="151"/>
      <c r="Q41" s="152"/>
      <c r="T41" s="130"/>
      <c r="U41" s="118"/>
      <c r="V41" s="153"/>
      <c r="W41" s="131"/>
      <c r="X41" s="154"/>
      <c r="Z41" s="153"/>
      <c r="AC41" s="241"/>
      <c r="AD41" s="241"/>
      <c r="AE41" s="241"/>
      <c r="AG41" s="259"/>
      <c r="AH41" s="259"/>
    </row>
    <row r="42" spans="1:34" ht="15" x14ac:dyDescent="0.25">
      <c r="A42" s="116">
        <v>311</v>
      </c>
      <c r="B42" s="36" t="s">
        <v>66</v>
      </c>
      <c r="C42" s="145"/>
      <c r="D42" s="146">
        <v>11538301.98</v>
      </c>
      <c r="F42" s="155">
        <v>49309</v>
      </c>
      <c r="G42" s="148"/>
      <c r="H42" s="163" t="s">
        <v>67</v>
      </c>
      <c r="J42" s="157">
        <v>-6</v>
      </c>
      <c r="K42" s="116"/>
      <c r="L42" s="149">
        <f>+ROUND(N42*D42/100,0)</f>
        <v>243458</v>
      </c>
      <c r="M42" s="127"/>
      <c r="N42" s="158">
        <v>2.11</v>
      </c>
      <c r="P42" s="155">
        <v>46022</v>
      </c>
      <c r="Q42" s="152"/>
      <c r="R42" s="155" t="s">
        <v>68</v>
      </c>
      <c r="T42" s="159">
        <v>-1</v>
      </c>
      <c r="U42" s="118"/>
      <c r="V42" s="153">
        <v>624952</v>
      </c>
      <c r="W42" s="131"/>
      <c r="X42" s="162">
        <v>5.42</v>
      </c>
      <c r="Z42" s="153">
        <f>+V42-L42</f>
        <v>381494</v>
      </c>
      <c r="AB42" s="450" t="s">
        <v>547</v>
      </c>
      <c r="AC42" s="241"/>
      <c r="AD42" s="241"/>
      <c r="AE42" s="241"/>
      <c r="AG42" s="259"/>
      <c r="AH42" s="259"/>
    </row>
    <row r="43" spans="1:34" ht="15" x14ac:dyDescent="0.25">
      <c r="A43" s="116">
        <v>312</v>
      </c>
      <c r="B43" s="36" t="s">
        <v>69</v>
      </c>
      <c r="C43" s="145"/>
      <c r="D43" s="146">
        <v>31604822.120000001</v>
      </c>
      <c r="E43" s="146"/>
      <c r="F43" s="155">
        <v>49309</v>
      </c>
      <c r="G43" s="148"/>
      <c r="H43" s="163" t="s">
        <v>70</v>
      </c>
      <c r="J43" s="157">
        <v>-5</v>
      </c>
      <c r="K43" s="116"/>
      <c r="L43" s="149">
        <f>+ROUND(N43*D43/100,0)</f>
        <v>948145</v>
      </c>
      <c r="M43" s="127"/>
      <c r="N43" s="158">
        <v>3</v>
      </c>
      <c r="O43" s="146"/>
      <c r="P43" s="155">
        <v>46022</v>
      </c>
      <c r="Q43" s="152"/>
      <c r="R43" s="155" t="s">
        <v>71</v>
      </c>
      <c r="T43" s="159">
        <v>-2</v>
      </c>
      <c r="U43" s="118"/>
      <c r="V43" s="153">
        <v>2246263</v>
      </c>
      <c r="W43" s="131"/>
      <c r="X43" s="162">
        <v>7.11</v>
      </c>
      <c r="Z43" s="153">
        <f>+V43-L43</f>
        <v>1298118</v>
      </c>
      <c r="AB43" s="450" t="s">
        <v>547</v>
      </c>
      <c r="AC43" s="241"/>
      <c r="AD43" s="241"/>
      <c r="AE43" s="241"/>
      <c r="AG43" s="259"/>
      <c r="AH43" s="259"/>
    </row>
    <row r="44" spans="1:34" ht="15" x14ac:dyDescent="0.25">
      <c r="A44" s="116">
        <v>314</v>
      </c>
      <c r="B44" s="36" t="s">
        <v>72</v>
      </c>
      <c r="C44" s="145"/>
      <c r="D44" s="146">
        <v>12466321.140000001</v>
      </c>
      <c r="E44" s="146"/>
      <c r="F44" s="155">
        <v>49309</v>
      </c>
      <c r="G44" s="148"/>
      <c r="H44" s="163" t="s">
        <v>73</v>
      </c>
      <c r="J44" s="157">
        <v>-7</v>
      </c>
      <c r="K44" s="116"/>
      <c r="L44" s="149">
        <f>+ROUND(N44*D44/100,0)</f>
        <v>436321</v>
      </c>
      <c r="M44" s="127"/>
      <c r="N44" s="158">
        <v>3.5</v>
      </c>
      <c r="O44" s="146"/>
      <c r="P44" s="155">
        <v>46022</v>
      </c>
      <c r="Q44" s="152"/>
      <c r="R44" s="155" t="s">
        <v>74</v>
      </c>
      <c r="T44" s="159">
        <v>-2</v>
      </c>
      <c r="U44" s="118"/>
      <c r="V44" s="153">
        <v>1170271</v>
      </c>
      <c r="W44" s="131"/>
      <c r="X44" s="162">
        <v>9.39</v>
      </c>
      <c r="Z44" s="153">
        <f>+V44-L44</f>
        <v>733950</v>
      </c>
      <c r="AB44" s="450" t="s">
        <v>547</v>
      </c>
      <c r="AC44" s="241"/>
      <c r="AD44" s="241"/>
      <c r="AE44" s="241"/>
      <c r="AG44" s="259"/>
      <c r="AH44" s="259"/>
    </row>
    <row r="45" spans="1:34" ht="15" x14ac:dyDescent="0.25">
      <c r="A45" s="116">
        <v>315</v>
      </c>
      <c r="B45" s="36" t="s">
        <v>75</v>
      </c>
      <c r="C45" s="145"/>
      <c r="D45" s="146">
        <v>6930827.9900000002</v>
      </c>
      <c r="E45" s="146"/>
      <c r="F45" s="155">
        <v>49309</v>
      </c>
      <c r="G45" s="148"/>
      <c r="H45" s="163" t="s">
        <v>76</v>
      </c>
      <c r="J45" s="157">
        <v>-5</v>
      </c>
      <c r="K45" s="116"/>
      <c r="L45" s="149">
        <f>+ROUND(N45*D45/100,0)</f>
        <v>141389</v>
      </c>
      <c r="M45" s="127"/>
      <c r="N45" s="158">
        <v>2.04</v>
      </c>
      <c r="O45" s="146"/>
      <c r="P45" s="155">
        <v>46022</v>
      </c>
      <c r="Q45" s="152"/>
      <c r="R45" s="155" t="s">
        <v>77</v>
      </c>
      <c r="T45" s="159">
        <v>-1</v>
      </c>
      <c r="U45" s="118"/>
      <c r="V45" s="153">
        <v>381342</v>
      </c>
      <c r="W45" s="131"/>
      <c r="X45" s="162">
        <v>5.5</v>
      </c>
      <c r="Z45" s="153">
        <f>+V45-L45</f>
        <v>239953</v>
      </c>
      <c r="AB45" s="450" t="s">
        <v>547</v>
      </c>
      <c r="AC45" s="241"/>
      <c r="AD45" s="241"/>
      <c r="AE45" s="241"/>
      <c r="AG45" s="259"/>
      <c r="AH45" s="259"/>
    </row>
    <row r="46" spans="1:34" ht="15" x14ac:dyDescent="0.25">
      <c r="A46" s="116">
        <v>316</v>
      </c>
      <c r="B46" s="36" t="s">
        <v>78</v>
      </c>
      <c r="C46" s="145"/>
      <c r="D46" s="146">
        <v>235237.36</v>
      </c>
      <c r="E46" s="146"/>
      <c r="F46" s="155">
        <v>49309</v>
      </c>
      <c r="G46" s="148"/>
      <c r="H46" s="163" t="s">
        <v>79</v>
      </c>
      <c r="J46" s="157">
        <v>-7</v>
      </c>
      <c r="K46" s="116"/>
      <c r="L46" s="149">
        <f>+ROUND(N46*D46/100,0)</f>
        <v>7316</v>
      </c>
      <c r="M46" s="127"/>
      <c r="N46" s="158">
        <v>3.11</v>
      </c>
      <c r="O46" s="146"/>
      <c r="P46" s="155">
        <v>46022</v>
      </c>
      <c r="Q46" s="152"/>
      <c r="R46" s="155" t="s">
        <v>80</v>
      </c>
      <c r="T46" s="159">
        <v>-1</v>
      </c>
      <c r="U46" s="118"/>
      <c r="V46" s="153">
        <v>14816</v>
      </c>
      <c r="W46" s="131"/>
      <c r="X46" s="162">
        <v>6.3</v>
      </c>
      <c r="Z46" s="153">
        <f>+V46-L46</f>
        <v>7500</v>
      </c>
      <c r="AB46" s="450" t="s">
        <v>547</v>
      </c>
      <c r="AC46" s="241"/>
      <c r="AD46" s="241"/>
      <c r="AE46" s="241"/>
      <c r="AG46" s="259"/>
      <c r="AH46" s="259"/>
    </row>
    <row r="47" spans="1:34" ht="15" x14ac:dyDescent="0.25">
      <c r="A47" s="116"/>
      <c r="B47" s="42" t="s">
        <v>87</v>
      </c>
      <c r="C47" s="145"/>
      <c r="D47" s="166">
        <f>+SUBTOTAL(9,D41:D46)</f>
        <v>62775510.590000004</v>
      </c>
      <c r="E47" s="146"/>
      <c r="F47" s="147"/>
      <c r="G47" s="148"/>
      <c r="H47" s="40"/>
      <c r="J47" s="126"/>
      <c r="K47" s="116"/>
      <c r="L47" s="167">
        <f>+SUBTOTAL(9,L41:L46)</f>
        <v>1776629</v>
      </c>
      <c r="M47" s="127"/>
      <c r="N47" s="43">
        <f>+ROUND(L47/$D47*100,2)</f>
        <v>2.83</v>
      </c>
      <c r="O47" s="146"/>
      <c r="P47" s="151"/>
      <c r="Q47" s="152"/>
      <c r="T47" s="130"/>
      <c r="U47" s="118"/>
      <c r="V47" s="168">
        <f>+SUBTOTAL(9,V41:V46)</f>
        <v>4437644</v>
      </c>
      <c r="W47" s="131"/>
      <c r="X47" s="44">
        <f>+ROUND(V47/$D47*100,2)</f>
        <v>7.07</v>
      </c>
      <c r="Z47" s="168">
        <f>+SUBTOTAL(9,Z41:Z46)</f>
        <v>2661015</v>
      </c>
      <c r="AB47" s="450"/>
      <c r="AC47" s="241"/>
      <c r="AD47" s="241"/>
      <c r="AE47" s="241"/>
      <c r="AG47" s="259"/>
      <c r="AH47" s="259"/>
    </row>
    <row r="48" spans="1:34" ht="15" x14ac:dyDescent="0.25">
      <c r="A48" s="116"/>
      <c r="B48" s="36"/>
      <c r="C48" s="145"/>
      <c r="D48" s="146"/>
      <c r="E48" s="146"/>
      <c r="F48" s="147"/>
      <c r="G48" s="148"/>
      <c r="H48" s="40"/>
      <c r="J48" s="126"/>
      <c r="K48" s="116"/>
      <c r="L48" s="149"/>
      <c r="M48" s="127"/>
      <c r="N48" s="150"/>
      <c r="O48" s="146"/>
      <c r="P48" s="151"/>
      <c r="Q48" s="152"/>
      <c r="T48" s="130"/>
      <c r="U48" s="118"/>
      <c r="V48" s="153"/>
      <c r="W48" s="131"/>
      <c r="X48" s="154"/>
      <c r="Z48" s="153"/>
      <c r="AB48" s="450"/>
      <c r="AC48" s="241"/>
      <c r="AD48" s="241"/>
      <c r="AE48" s="241"/>
      <c r="AG48" s="259"/>
      <c r="AH48" s="259"/>
    </row>
    <row r="49" spans="1:34" ht="15" x14ac:dyDescent="0.25">
      <c r="A49" s="116"/>
      <c r="B49" s="36" t="s">
        <v>88</v>
      </c>
      <c r="C49" s="148"/>
      <c r="D49" s="146"/>
      <c r="E49" s="146"/>
      <c r="F49" s="147"/>
      <c r="G49" s="148"/>
      <c r="H49" s="40"/>
      <c r="J49" s="126"/>
      <c r="K49" s="164"/>
      <c r="L49" s="149"/>
      <c r="M49" s="165"/>
      <c r="N49" s="150"/>
      <c r="O49" s="146"/>
      <c r="P49" s="151"/>
      <c r="Q49" s="152"/>
      <c r="T49" s="130"/>
      <c r="U49" s="160"/>
      <c r="V49" s="153"/>
      <c r="W49" s="161"/>
      <c r="X49" s="154"/>
      <c r="Y49" s="41"/>
      <c r="Z49" s="153"/>
      <c r="AB49" s="450"/>
      <c r="AC49" s="241"/>
      <c r="AD49" s="241"/>
      <c r="AE49" s="241"/>
      <c r="AG49" s="259"/>
      <c r="AH49" s="259"/>
    </row>
    <row r="50" spans="1:34" ht="15" x14ac:dyDescent="0.25">
      <c r="A50" s="116">
        <v>311</v>
      </c>
      <c r="B50" s="36" t="s">
        <v>66</v>
      </c>
      <c r="C50" s="145"/>
      <c r="D50" s="146">
        <v>11578697.550000001</v>
      </c>
      <c r="F50" s="155">
        <v>49309</v>
      </c>
      <c r="G50" s="148"/>
      <c r="H50" s="163" t="s">
        <v>67</v>
      </c>
      <c r="J50" s="157">
        <v>-6</v>
      </c>
      <c r="K50" s="116"/>
      <c r="L50" s="149">
        <f>+ROUND(N50*D50/100,0)</f>
        <v>244311</v>
      </c>
      <c r="M50" s="127"/>
      <c r="N50" s="158">
        <v>2.11</v>
      </c>
      <c r="P50" s="155">
        <v>46387</v>
      </c>
      <c r="Q50" s="152"/>
      <c r="R50" s="155" t="s">
        <v>68</v>
      </c>
      <c r="T50" s="159">
        <v>-2</v>
      </c>
      <c r="U50" s="118"/>
      <c r="V50" s="153">
        <v>562970</v>
      </c>
      <c r="W50" s="131"/>
      <c r="X50" s="162">
        <v>4.8600000000000003</v>
      </c>
      <c r="Z50" s="153">
        <f>+V50-L50</f>
        <v>318659</v>
      </c>
      <c r="AB50" s="450" t="s">
        <v>547</v>
      </c>
      <c r="AC50" s="241"/>
      <c r="AD50" s="241"/>
      <c r="AE50" s="241"/>
      <c r="AG50" s="259"/>
      <c r="AH50" s="259"/>
    </row>
    <row r="51" spans="1:34" ht="15" x14ac:dyDescent="0.25">
      <c r="A51" s="116">
        <v>312</v>
      </c>
      <c r="B51" s="36" t="s">
        <v>69</v>
      </c>
      <c r="C51" s="145"/>
      <c r="D51" s="146">
        <v>73065431.909999996</v>
      </c>
      <c r="F51" s="155">
        <v>49309</v>
      </c>
      <c r="G51" s="148"/>
      <c r="H51" s="163" t="s">
        <v>70</v>
      </c>
      <c r="J51" s="157">
        <v>-5</v>
      </c>
      <c r="K51" s="116"/>
      <c r="L51" s="149">
        <f>+ROUND(N51*D51/100,0)</f>
        <v>2191963</v>
      </c>
      <c r="M51" s="127"/>
      <c r="N51" s="158">
        <v>3</v>
      </c>
      <c r="P51" s="155">
        <v>46387</v>
      </c>
      <c r="Q51" s="152"/>
      <c r="R51" s="155" t="s">
        <v>71</v>
      </c>
      <c r="T51" s="159">
        <v>-2</v>
      </c>
      <c r="U51" s="118"/>
      <c r="V51" s="153">
        <v>8052814</v>
      </c>
      <c r="W51" s="131"/>
      <c r="X51" s="162">
        <v>11.02</v>
      </c>
      <c r="Z51" s="153">
        <f>+V51-L51</f>
        <v>5860851</v>
      </c>
      <c r="AB51" s="450" t="s">
        <v>547</v>
      </c>
      <c r="AC51" s="241"/>
      <c r="AD51" s="241"/>
      <c r="AE51" s="241"/>
      <c r="AG51" s="259"/>
      <c r="AH51" s="259"/>
    </row>
    <row r="52" spans="1:34" ht="15" x14ac:dyDescent="0.25">
      <c r="A52" s="116">
        <v>314</v>
      </c>
      <c r="B52" s="36" t="s">
        <v>72</v>
      </c>
      <c r="C52" s="145"/>
      <c r="D52" s="146">
        <v>12767869.710000001</v>
      </c>
      <c r="E52" s="146"/>
      <c r="F52" s="155">
        <v>49309</v>
      </c>
      <c r="G52" s="148"/>
      <c r="H52" s="163" t="s">
        <v>73</v>
      </c>
      <c r="J52" s="157">
        <v>-7</v>
      </c>
      <c r="K52" s="116"/>
      <c r="L52" s="149">
        <f>+ROUND(N52*D52/100,0)</f>
        <v>446875</v>
      </c>
      <c r="M52" s="127"/>
      <c r="N52" s="158">
        <v>3.5</v>
      </c>
      <c r="O52" s="146"/>
      <c r="P52" s="155">
        <v>46387</v>
      </c>
      <c r="Q52" s="152"/>
      <c r="R52" s="155" t="s">
        <v>74</v>
      </c>
      <c r="T52" s="159">
        <v>-2</v>
      </c>
      <c r="U52" s="118"/>
      <c r="V52" s="153">
        <v>1148792</v>
      </c>
      <c r="W52" s="131"/>
      <c r="X52" s="162">
        <v>9</v>
      </c>
      <c r="Z52" s="153">
        <f>+V52-L52</f>
        <v>701917</v>
      </c>
      <c r="AB52" s="450" t="s">
        <v>547</v>
      </c>
      <c r="AC52" s="241"/>
      <c r="AD52" s="241"/>
      <c r="AE52" s="241"/>
      <c r="AG52" s="259"/>
      <c r="AH52" s="259"/>
    </row>
    <row r="53" spans="1:34" ht="15" x14ac:dyDescent="0.25">
      <c r="A53" s="116">
        <v>315</v>
      </c>
      <c r="B53" s="36" t="s">
        <v>75</v>
      </c>
      <c r="C53" s="145"/>
      <c r="D53" s="146">
        <v>10118402.57</v>
      </c>
      <c r="E53" s="146"/>
      <c r="F53" s="155">
        <v>49309</v>
      </c>
      <c r="G53" s="148"/>
      <c r="H53" s="163" t="s">
        <v>76</v>
      </c>
      <c r="J53" s="157">
        <v>-5</v>
      </c>
      <c r="K53" s="116"/>
      <c r="L53" s="149">
        <f>+ROUND(N53*D53/100,0)</f>
        <v>206415</v>
      </c>
      <c r="M53" s="127"/>
      <c r="N53" s="158">
        <v>2.04</v>
      </c>
      <c r="O53" s="146"/>
      <c r="P53" s="155">
        <v>46387</v>
      </c>
      <c r="Q53" s="152"/>
      <c r="R53" s="155" t="s">
        <v>77</v>
      </c>
      <c r="T53" s="159">
        <v>-1</v>
      </c>
      <c r="U53" s="118"/>
      <c r="V53" s="153">
        <v>855000</v>
      </c>
      <c r="W53" s="131"/>
      <c r="X53" s="162">
        <v>8.4499999999999993</v>
      </c>
      <c r="Z53" s="153">
        <f>+V53-L53</f>
        <v>648585</v>
      </c>
      <c r="AB53" s="450" t="s">
        <v>547</v>
      </c>
      <c r="AC53" s="241"/>
      <c r="AD53" s="241"/>
      <c r="AE53" s="241"/>
      <c r="AG53" s="259"/>
      <c r="AH53" s="259"/>
    </row>
    <row r="54" spans="1:34" ht="15" x14ac:dyDescent="0.25">
      <c r="A54" s="116"/>
      <c r="B54" s="42" t="s">
        <v>89</v>
      </c>
      <c r="C54" s="145"/>
      <c r="D54" s="166">
        <f>+SUBTOTAL(9,D49:D53)</f>
        <v>107530401.73999998</v>
      </c>
      <c r="E54" s="146"/>
      <c r="F54" s="147"/>
      <c r="G54" s="148"/>
      <c r="H54" s="40"/>
      <c r="J54" s="126"/>
      <c r="K54" s="116"/>
      <c r="L54" s="167">
        <f>+SUBTOTAL(9,L49:L53)</f>
        <v>3089564</v>
      </c>
      <c r="M54" s="127"/>
      <c r="N54" s="43">
        <f>+ROUND(L54/$D54*100,2)</f>
        <v>2.87</v>
      </c>
      <c r="O54" s="146"/>
      <c r="P54" s="151"/>
      <c r="Q54" s="152"/>
      <c r="T54" s="130"/>
      <c r="U54" s="118"/>
      <c r="V54" s="168">
        <f>+SUBTOTAL(9,V49:V53)</f>
        <v>10619576</v>
      </c>
      <c r="W54" s="131"/>
      <c r="X54" s="44">
        <f>+ROUND(V54/$D54*100,2)</f>
        <v>9.8800000000000008</v>
      </c>
      <c r="Z54" s="168">
        <f>+SUBTOTAL(9,Z49:Z53)</f>
        <v>7530012</v>
      </c>
      <c r="AB54" s="450"/>
      <c r="AC54" s="241"/>
      <c r="AD54" s="241"/>
      <c r="AE54" s="241"/>
      <c r="AG54" s="259"/>
      <c r="AH54" s="259"/>
    </row>
    <row r="55" spans="1:34" ht="15" x14ac:dyDescent="0.25">
      <c r="A55" s="116"/>
      <c r="B55" s="36"/>
      <c r="C55" s="145"/>
      <c r="D55" s="146"/>
      <c r="E55" s="146"/>
      <c r="F55" s="147"/>
      <c r="G55" s="148"/>
      <c r="H55" s="40"/>
      <c r="J55" s="126"/>
      <c r="K55" s="116"/>
      <c r="L55" s="149"/>
      <c r="M55" s="127"/>
      <c r="N55" s="150"/>
      <c r="O55" s="146"/>
      <c r="P55" s="151"/>
      <c r="Q55" s="152"/>
      <c r="T55" s="130"/>
      <c r="U55" s="118"/>
      <c r="V55" s="153"/>
      <c r="W55" s="131"/>
      <c r="X55" s="154"/>
      <c r="Z55" s="153"/>
      <c r="AB55" s="450"/>
      <c r="AC55" s="241"/>
      <c r="AD55" s="241"/>
      <c r="AE55" s="241"/>
      <c r="AG55" s="259"/>
      <c r="AH55" s="259"/>
    </row>
    <row r="56" spans="1:34" ht="15" x14ac:dyDescent="0.25">
      <c r="A56" s="116"/>
      <c r="B56" s="36" t="s">
        <v>90</v>
      </c>
      <c r="C56" s="148"/>
      <c r="D56" s="146"/>
      <c r="E56" s="146"/>
      <c r="F56" s="147"/>
      <c r="G56" s="148"/>
      <c r="H56" s="40"/>
      <c r="J56" s="126"/>
      <c r="K56" s="164"/>
      <c r="L56" s="149"/>
      <c r="M56" s="165"/>
      <c r="N56" s="150"/>
      <c r="O56" s="146"/>
      <c r="P56" s="151"/>
      <c r="Q56" s="152"/>
      <c r="T56" s="130"/>
      <c r="U56" s="160"/>
      <c r="V56" s="153"/>
      <c r="W56" s="161"/>
      <c r="X56" s="154"/>
      <c r="Y56" s="41"/>
      <c r="Z56" s="153"/>
      <c r="AB56" s="450"/>
      <c r="AC56" s="241"/>
      <c r="AD56" s="241"/>
      <c r="AE56" s="241"/>
      <c r="AG56" s="259"/>
      <c r="AH56" s="259"/>
    </row>
    <row r="57" spans="1:34" ht="15" x14ac:dyDescent="0.25">
      <c r="A57" s="116">
        <v>311</v>
      </c>
      <c r="B57" s="36" t="s">
        <v>66</v>
      </c>
      <c r="C57" s="145"/>
      <c r="D57" s="146">
        <v>17046153.059999999</v>
      </c>
      <c r="F57" s="155">
        <v>49309</v>
      </c>
      <c r="G57" s="148"/>
      <c r="H57" s="163" t="s">
        <v>67</v>
      </c>
      <c r="J57" s="157">
        <v>-6</v>
      </c>
      <c r="K57" s="116"/>
      <c r="L57" s="149">
        <f>+ROUND(N57*D57/100,0)</f>
        <v>359674</v>
      </c>
      <c r="M57" s="127"/>
      <c r="N57" s="158">
        <v>2.11</v>
      </c>
      <c r="P57" s="155">
        <v>46387</v>
      </c>
      <c r="Q57" s="152"/>
      <c r="R57" s="155" t="s">
        <v>68</v>
      </c>
      <c r="T57" s="159">
        <v>-1</v>
      </c>
      <c r="U57" s="118"/>
      <c r="V57" s="153">
        <v>1316835</v>
      </c>
      <c r="W57" s="131"/>
      <c r="X57" s="162">
        <v>7.73</v>
      </c>
      <c r="Z57" s="153">
        <f>+V57-L57</f>
        <v>957161</v>
      </c>
      <c r="AB57" s="450" t="s">
        <v>547</v>
      </c>
      <c r="AC57" s="241"/>
      <c r="AD57" s="241"/>
      <c r="AE57" s="241"/>
      <c r="AG57" s="259"/>
      <c r="AH57" s="259"/>
    </row>
    <row r="58" spans="1:34" ht="15" x14ac:dyDescent="0.25">
      <c r="A58" s="116">
        <v>312</v>
      </c>
      <c r="B58" s="36" t="s">
        <v>69</v>
      </c>
      <c r="C58" s="145"/>
      <c r="D58" s="146">
        <v>34214285.030000001</v>
      </c>
      <c r="F58" s="155">
        <v>49309</v>
      </c>
      <c r="G58" s="148"/>
      <c r="H58" s="163" t="s">
        <v>70</v>
      </c>
      <c r="J58" s="157">
        <v>-5</v>
      </c>
      <c r="K58" s="116"/>
      <c r="L58" s="149">
        <f>+ROUND(N58*D58/100,0)</f>
        <v>1026429</v>
      </c>
      <c r="M58" s="127"/>
      <c r="N58" s="158">
        <v>3</v>
      </c>
      <c r="P58" s="155">
        <v>46387</v>
      </c>
      <c r="Q58" s="152"/>
      <c r="R58" s="155" t="s">
        <v>71</v>
      </c>
      <c r="T58" s="159">
        <v>-2</v>
      </c>
      <c r="U58" s="118"/>
      <c r="V58" s="153">
        <v>2915182</v>
      </c>
      <c r="W58" s="131"/>
      <c r="X58" s="162">
        <v>8.52</v>
      </c>
      <c r="Z58" s="153">
        <f>+V58-L58</f>
        <v>1888753</v>
      </c>
      <c r="AB58" s="450" t="s">
        <v>547</v>
      </c>
      <c r="AC58" s="241"/>
      <c r="AD58" s="241"/>
      <c r="AE58" s="241"/>
      <c r="AG58" s="259"/>
      <c r="AH58" s="259"/>
    </row>
    <row r="59" spans="1:34" ht="15" x14ac:dyDescent="0.25">
      <c r="A59" s="116">
        <v>314</v>
      </c>
      <c r="B59" s="36" t="s">
        <v>72</v>
      </c>
      <c r="C59" s="145"/>
      <c r="D59" s="146">
        <v>4562678.17</v>
      </c>
      <c r="E59" s="146"/>
      <c r="F59" s="155">
        <v>49309</v>
      </c>
      <c r="G59" s="148"/>
      <c r="H59" s="163" t="s">
        <v>73</v>
      </c>
      <c r="J59" s="157">
        <v>-7</v>
      </c>
      <c r="K59" s="116"/>
      <c r="L59" s="149">
        <f>+ROUND(N59*D59/100,0)</f>
        <v>159694</v>
      </c>
      <c r="M59" s="127"/>
      <c r="N59" s="158">
        <v>3.5</v>
      </c>
      <c r="O59" s="146"/>
      <c r="P59" s="155">
        <v>46387</v>
      </c>
      <c r="Q59" s="152"/>
      <c r="R59" s="155" t="s">
        <v>74</v>
      </c>
      <c r="T59" s="159">
        <v>-2</v>
      </c>
      <c r="U59" s="118"/>
      <c r="V59" s="153">
        <v>384583</v>
      </c>
      <c r="W59" s="131"/>
      <c r="X59" s="162">
        <v>8.43</v>
      </c>
      <c r="Z59" s="153">
        <f>+V59-L59</f>
        <v>224889</v>
      </c>
      <c r="AB59" s="450" t="s">
        <v>547</v>
      </c>
      <c r="AC59" s="241"/>
      <c r="AD59" s="241"/>
      <c r="AE59" s="241"/>
      <c r="AG59" s="259"/>
      <c r="AH59" s="259"/>
    </row>
    <row r="60" spans="1:34" ht="15" x14ac:dyDescent="0.25">
      <c r="A60" s="116">
        <v>315</v>
      </c>
      <c r="B60" s="36" t="s">
        <v>75</v>
      </c>
      <c r="C60" s="145"/>
      <c r="D60" s="146">
        <v>2980702.95</v>
      </c>
      <c r="E60" s="146"/>
      <c r="F60" s="155">
        <v>49309</v>
      </c>
      <c r="G60" s="148"/>
      <c r="H60" s="163" t="s">
        <v>76</v>
      </c>
      <c r="J60" s="157">
        <v>-5</v>
      </c>
      <c r="K60" s="116"/>
      <c r="L60" s="149">
        <f>+ROUND(N60*D60/100,0)</f>
        <v>60806</v>
      </c>
      <c r="M60" s="127"/>
      <c r="N60" s="158">
        <v>2.04</v>
      </c>
      <c r="O60" s="146"/>
      <c r="P60" s="155">
        <v>46387</v>
      </c>
      <c r="Q60" s="152"/>
      <c r="R60" s="155" t="s">
        <v>77</v>
      </c>
      <c r="T60" s="159">
        <v>-1</v>
      </c>
      <c r="U60" s="118"/>
      <c r="V60" s="153">
        <v>170443</v>
      </c>
      <c r="W60" s="131"/>
      <c r="X60" s="162">
        <v>5.72</v>
      </c>
      <c r="Z60" s="153">
        <f>+V60-L60</f>
        <v>109637</v>
      </c>
      <c r="AB60" s="450" t="s">
        <v>547</v>
      </c>
      <c r="AC60" s="241"/>
      <c r="AD60" s="241"/>
      <c r="AE60" s="241"/>
      <c r="AG60" s="259"/>
      <c r="AH60" s="259"/>
    </row>
    <row r="61" spans="1:34" ht="15" x14ac:dyDescent="0.25">
      <c r="A61" s="116">
        <v>316</v>
      </c>
      <c r="B61" s="36" t="s">
        <v>78</v>
      </c>
      <c r="C61" s="148"/>
      <c r="D61" s="146">
        <v>920655.01</v>
      </c>
      <c r="E61" s="146"/>
      <c r="F61" s="155">
        <v>49309</v>
      </c>
      <c r="G61" s="148"/>
      <c r="H61" s="163" t="s">
        <v>79</v>
      </c>
      <c r="J61" s="157">
        <v>-7</v>
      </c>
      <c r="K61" s="116"/>
      <c r="L61" s="149">
        <f>+ROUND(N61*D61/100,0)</f>
        <v>28632</v>
      </c>
      <c r="M61" s="127"/>
      <c r="N61" s="158">
        <v>3.11</v>
      </c>
      <c r="O61" s="146"/>
      <c r="P61" s="155">
        <v>46387</v>
      </c>
      <c r="Q61" s="152"/>
      <c r="R61" s="155" t="s">
        <v>80</v>
      </c>
      <c r="T61" s="159">
        <v>-1</v>
      </c>
      <c r="U61" s="118"/>
      <c r="V61" s="153">
        <v>55222</v>
      </c>
      <c r="W61" s="131"/>
      <c r="X61" s="162">
        <v>6</v>
      </c>
      <c r="Z61" s="153">
        <f>+V61-L61</f>
        <v>26590</v>
      </c>
      <c r="AB61" s="450" t="s">
        <v>547</v>
      </c>
      <c r="AC61" s="241"/>
      <c r="AD61" s="241"/>
      <c r="AE61" s="241"/>
      <c r="AG61" s="259"/>
      <c r="AH61" s="259"/>
    </row>
    <row r="62" spans="1:34" ht="15" x14ac:dyDescent="0.25">
      <c r="A62" s="116"/>
      <c r="B62" s="42" t="s">
        <v>91</v>
      </c>
      <c r="C62" s="145"/>
      <c r="D62" s="172">
        <f>+SUBTOTAL(9,D56:D61)</f>
        <v>59724474.220000006</v>
      </c>
      <c r="E62" s="146"/>
      <c r="F62" s="147"/>
      <c r="G62" s="148"/>
      <c r="H62" s="40"/>
      <c r="J62" s="126"/>
      <c r="K62" s="164"/>
      <c r="L62" s="173">
        <f>+SUBTOTAL(9,L56:L61)</f>
        <v>1635235</v>
      </c>
      <c r="M62" s="165"/>
      <c r="N62" s="43">
        <f>+ROUND(L62/$D62*100,2)</f>
        <v>2.74</v>
      </c>
      <c r="O62" s="146"/>
      <c r="P62" s="151"/>
      <c r="Q62" s="152"/>
      <c r="T62" s="130"/>
      <c r="U62" s="160"/>
      <c r="V62" s="174">
        <f>+SUBTOTAL(9,V56:V61)</f>
        <v>4842265</v>
      </c>
      <c r="W62" s="161"/>
      <c r="X62" s="44">
        <f>+ROUND(V62/$D62*100,2)</f>
        <v>8.11</v>
      </c>
      <c r="Y62" s="41"/>
      <c r="Z62" s="174">
        <f>+SUBTOTAL(9,Z56:Z61)</f>
        <v>3207030</v>
      </c>
      <c r="AC62" s="241"/>
      <c r="AD62" s="241"/>
      <c r="AE62" s="241"/>
      <c r="AG62" s="259"/>
      <c r="AH62" s="259"/>
    </row>
    <row r="63" spans="1:34" x14ac:dyDescent="0.2">
      <c r="A63" s="116"/>
      <c r="B63" s="36"/>
      <c r="C63" s="148"/>
      <c r="D63" s="146"/>
      <c r="E63" s="146"/>
      <c r="F63" s="147"/>
      <c r="G63" s="148"/>
      <c r="H63" s="40"/>
      <c r="J63" s="126"/>
      <c r="K63" s="164"/>
      <c r="L63" s="149"/>
      <c r="M63" s="165"/>
      <c r="N63" s="150"/>
      <c r="O63" s="146"/>
      <c r="P63" s="151"/>
      <c r="Q63" s="152"/>
      <c r="T63" s="130"/>
      <c r="U63" s="160"/>
      <c r="V63" s="153"/>
      <c r="W63" s="161"/>
      <c r="X63" s="154"/>
      <c r="Y63" s="41"/>
      <c r="Z63" s="153"/>
      <c r="AC63" s="241"/>
      <c r="AD63" s="241"/>
      <c r="AE63" s="241"/>
      <c r="AG63" s="259"/>
      <c r="AH63" s="259"/>
    </row>
    <row r="64" spans="1:34" x14ac:dyDescent="0.2">
      <c r="A64" s="144" t="s">
        <v>92</v>
      </c>
      <c r="B64" s="36"/>
      <c r="C64" s="145"/>
      <c r="D64" s="146">
        <f>+SUBTOTAL(9,D42:D63)</f>
        <v>230030386.54999998</v>
      </c>
      <c r="F64" s="147"/>
      <c r="G64" s="148"/>
      <c r="H64" s="40"/>
      <c r="J64" s="126"/>
      <c r="K64" s="116"/>
      <c r="L64" s="149">
        <f>+SUBTOTAL(9,L42:L63)</f>
        <v>6501428</v>
      </c>
      <c r="M64" s="127"/>
      <c r="N64" s="150"/>
      <c r="P64" s="151"/>
      <c r="Q64" s="152"/>
      <c r="T64" s="130"/>
      <c r="U64" s="118"/>
      <c r="V64" s="153">
        <f>+SUBTOTAL(9,V42:V63)</f>
        <v>19899485</v>
      </c>
      <c r="W64" s="131"/>
      <c r="X64" s="154"/>
      <c r="Z64" s="153">
        <f>+SUBTOTAL(9,Z42:Z63)</f>
        <v>13398057</v>
      </c>
      <c r="AC64" s="241"/>
      <c r="AD64" s="241"/>
      <c r="AE64" s="241"/>
      <c r="AG64" s="259"/>
      <c r="AH64" s="259"/>
    </row>
    <row r="65" spans="1:34" x14ac:dyDescent="0.2">
      <c r="A65" s="116"/>
      <c r="B65" s="36"/>
      <c r="C65" s="145"/>
      <c r="D65" s="146"/>
      <c r="F65" s="147"/>
      <c r="G65" s="148"/>
      <c r="H65" s="40"/>
      <c r="J65" s="126"/>
      <c r="K65" s="116"/>
      <c r="L65" s="149"/>
      <c r="M65" s="127"/>
      <c r="N65" s="150"/>
      <c r="P65" s="151"/>
      <c r="Q65" s="152"/>
      <c r="T65" s="130"/>
      <c r="U65" s="118"/>
      <c r="V65" s="153"/>
      <c r="W65" s="131"/>
      <c r="X65" s="154"/>
      <c r="Z65" s="153"/>
      <c r="AC65" s="241"/>
      <c r="AD65" s="241"/>
      <c r="AE65" s="241"/>
      <c r="AG65" s="259"/>
      <c r="AH65" s="259"/>
    </row>
    <row r="66" spans="1:34" x14ac:dyDescent="0.2">
      <c r="A66" s="116"/>
      <c r="B66" s="36"/>
      <c r="C66" s="145"/>
      <c r="D66" s="146"/>
      <c r="E66" s="146"/>
      <c r="F66" s="147"/>
      <c r="G66" s="148"/>
      <c r="H66" s="40"/>
      <c r="J66" s="126"/>
      <c r="K66" s="116"/>
      <c r="L66" s="149"/>
      <c r="M66" s="127"/>
      <c r="N66" s="150"/>
      <c r="O66" s="146"/>
      <c r="P66" s="151"/>
      <c r="Q66" s="152"/>
      <c r="T66" s="130"/>
      <c r="U66" s="118"/>
      <c r="V66" s="153"/>
      <c r="W66" s="131"/>
      <c r="X66" s="154"/>
      <c r="Z66" s="153"/>
      <c r="AC66" s="241"/>
      <c r="AD66" s="241"/>
      <c r="AE66" s="241"/>
      <c r="AG66" s="259"/>
      <c r="AH66" s="259"/>
    </row>
    <row r="67" spans="1:34" x14ac:dyDescent="0.2">
      <c r="A67" s="144" t="s">
        <v>93</v>
      </c>
      <c r="B67" s="36"/>
      <c r="C67" s="145"/>
      <c r="D67" s="146"/>
      <c r="E67" s="146"/>
      <c r="F67" s="147"/>
      <c r="G67" s="148"/>
      <c r="H67" s="40"/>
      <c r="J67" s="126"/>
      <c r="K67" s="116"/>
      <c r="L67" s="149"/>
      <c r="M67" s="127"/>
      <c r="N67" s="150"/>
      <c r="O67" s="146"/>
      <c r="P67" s="151"/>
      <c r="Q67" s="152"/>
      <c r="T67" s="130"/>
      <c r="U67" s="118"/>
      <c r="V67" s="153"/>
      <c r="W67" s="131"/>
      <c r="X67" s="154"/>
      <c r="Z67" s="153"/>
      <c r="AC67" s="241"/>
      <c r="AD67" s="241"/>
      <c r="AE67" s="241"/>
      <c r="AG67" s="259"/>
      <c r="AH67" s="259"/>
    </row>
    <row r="68" spans="1:34" x14ac:dyDescent="0.2">
      <c r="A68" s="116"/>
      <c r="B68" s="36"/>
      <c r="C68" s="145"/>
      <c r="D68" s="146"/>
      <c r="E68" s="146"/>
      <c r="F68" s="147"/>
      <c r="G68" s="148"/>
      <c r="H68" s="40"/>
      <c r="J68" s="126"/>
      <c r="K68" s="116"/>
      <c r="L68" s="149"/>
      <c r="M68" s="127"/>
      <c r="N68" s="150"/>
      <c r="O68" s="146"/>
      <c r="P68" s="151"/>
      <c r="Q68" s="152"/>
      <c r="T68" s="130"/>
      <c r="U68" s="118"/>
      <c r="V68" s="153"/>
      <c r="W68" s="131"/>
      <c r="X68" s="154"/>
      <c r="Z68" s="153"/>
      <c r="AC68" s="241"/>
      <c r="AD68" s="241"/>
      <c r="AE68" s="241"/>
      <c r="AG68" s="259"/>
      <c r="AH68" s="259"/>
    </row>
    <row r="69" spans="1:34" x14ac:dyDescent="0.2">
      <c r="A69" s="116"/>
      <c r="B69" s="36" t="s">
        <v>94</v>
      </c>
      <c r="C69" s="145"/>
      <c r="D69" s="146"/>
      <c r="E69" s="146"/>
      <c r="F69" s="147"/>
      <c r="G69" s="148"/>
      <c r="H69" s="40"/>
      <c r="J69" s="126"/>
      <c r="K69" s="116"/>
      <c r="L69" s="149"/>
      <c r="M69" s="127"/>
      <c r="N69" s="150"/>
      <c r="O69" s="146"/>
      <c r="P69" s="151"/>
      <c r="Q69" s="152"/>
      <c r="T69" s="130"/>
      <c r="U69" s="118"/>
      <c r="V69" s="153"/>
      <c r="W69" s="131"/>
      <c r="X69" s="154"/>
      <c r="Z69" s="153"/>
      <c r="AC69" s="241"/>
      <c r="AD69" s="241"/>
      <c r="AE69" s="241"/>
      <c r="AG69" s="259"/>
      <c r="AH69" s="259"/>
    </row>
    <row r="70" spans="1:34" ht="15" x14ac:dyDescent="0.25">
      <c r="A70" s="116">
        <v>311</v>
      </c>
      <c r="B70" s="36" t="s">
        <v>66</v>
      </c>
      <c r="C70" s="145"/>
      <c r="D70" s="146">
        <v>1005968.35</v>
      </c>
      <c r="E70" s="146"/>
      <c r="F70" s="155">
        <v>46752</v>
      </c>
      <c r="G70" s="148"/>
      <c r="H70" s="163" t="s">
        <v>67</v>
      </c>
      <c r="J70" s="157">
        <v>-4</v>
      </c>
      <c r="K70" s="116"/>
      <c r="L70" s="149">
        <f>+ROUND(N70*D70/100,0)</f>
        <v>55932</v>
      </c>
      <c r="M70" s="127"/>
      <c r="N70" s="158">
        <v>5.56</v>
      </c>
      <c r="O70" s="146"/>
      <c r="P70" s="155">
        <v>45291</v>
      </c>
      <c r="Q70" s="152"/>
      <c r="R70" s="155" t="s">
        <v>68</v>
      </c>
      <c r="T70" s="159">
        <v>-3</v>
      </c>
      <c r="U70" s="118"/>
      <c r="V70" s="153">
        <v>151253</v>
      </c>
      <c r="W70" s="131"/>
      <c r="X70" s="162">
        <v>15.04</v>
      </c>
      <c r="Z70" s="153">
        <f>+V70-L70</f>
        <v>95321</v>
      </c>
      <c r="AB70" s="448" t="s">
        <v>547</v>
      </c>
      <c r="AC70" s="241"/>
      <c r="AD70" s="241"/>
      <c r="AE70" s="241"/>
      <c r="AG70" s="259"/>
      <c r="AH70" s="259"/>
    </row>
    <row r="71" spans="1:34" ht="15" x14ac:dyDescent="0.25">
      <c r="A71" s="116">
        <v>312</v>
      </c>
      <c r="B71" s="36" t="s">
        <v>69</v>
      </c>
      <c r="C71" s="145"/>
      <c r="D71" s="146">
        <v>55795065.539999999</v>
      </c>
      <c r="E71" s="146"/>
      <c r="F71" s="155">
        <v>46752</v>
      </c>
      <c r="G71" s="148"/>
      <c r="H71" s="163" t="s">
        <v>70</v>
      </c>
      <c r="J71" s="157">
        <v>-4</v>
      </c>
      <c r="K71" s="116"/>
      <c r="L71" s="149">
        <f>+ROUND(N71*D71/100,0)</f>
        <v>3174739</v>
      </c>
      <c r="M71" s="127"/>
      <c r="N71" s="158">
        <v>5.69</v>
      </c>
      <c r="O71" s="146"/>
      <c r="P71" s="155">
        <v>45291</v>
      </c>
      <c r="Q71" s="152"/>
      <c r="R71" s="155" t="s">
        <v>71</v>
      </c>
      <c r="T71" s="159">
        <v>-3</v>
      </c>
      <c r="U71" s="118"/>
      <c r="V71" s="153">
        <v>8034966</v>
      </c>
      <c r="W71" s="131"/>
      <c r="X71" s="162">
        <v>14.4</v>
      </c>
      <c r="Z71" s="153">
        <f>+V71-L71</f>
        <v>4860227</v>
      </c>
      <c r="AB71" s="448" t="s">
        <v>547</v>
      </c>
      <c r="AC71" s="241"/>
      <c r="AD71" s="241"/>
      <c r="AE71" s="241"/>
      <c r="AG71" s="259"/>
      <c r="AH71" s="259"/>
    </row>
    <row r="72" spans="1:34" ht="15" x14ac:dyDescent="0.25">
      <c r="A72" s="116">
        <v>314</v>
      </c>
      <c r="B72" s="36" t="s">
        <v>72</v>
      </c>
      <c r="C72" s="148"/>
      <c r="D72" s="146">
        <v>10983268.880000001</v>
      </c>
      <c r="E72" s="146"/>
      <c r="F72" s="155">
        <v>46752</v>
      </c>
      <c r="G72" s="148"/>
      <c r="H72" s="163" t="s">
        <v>73</v>
      </c>
      <c r="J72" s="157">
        <v>-5</v>
      </c>
      <c r="K72" s="164"/>
      <c r="L72" s="149">
        <f>+ROUND(N72*D72/100,0)</f>
        <v>529394</v>
      </c>
      <c r="M72" s="165"/>
      <c r="N72" s="158">
        <v>4.82</v>
      </c>
      <c r="O72" s="146"/>
      <c r="P72" s="155">
        <v>45291</v>
      </c>
      <c r="Q72" s="152"/>
      <c r="R72" s="155" t="s">
        <v>74</v>
      </c>
      <c r="T72" s="159">
        <v>-3</v>
      </c>
      <c r="U72" s="160"/>
      <c r="V72" s="153">
        <v>1532371</v>
      </c>
      <c r="W72" s="161"/>
      <c r="X72" s="162">
        <v>13.95</v>
      </c>
      <c r="Y72" s="41"/>
      <c r="Z72" s="153">
        <f>+V72-L72</f>
        <v>1002977</v>
      </c>
      <c r="AB72" s="448" t="s">
        <v>547</v>
      </c>
      <c r="AC72" s="241"/>
      <c r="AD72" s="241"/>
      <c r="AE72" s="241"/>
      <c r="AG72" s="259"/>
      <c r="AH72" s="259"/>
    </row>
    <row r="73" spans="1:34" ht="15" x14ac:dyDescent="0.25">
      <c r="A73" s="116">
        <v>315</v>
      </c>
      <c r="B73" s="36" t="s">
        <v>75</v>
      </c>
      <c r="C73" s="145"/>
      <c r="D73" s="146">
        <v>2773052.55</v>
      </c>
      <c r="F73" s="155">
        <v>46752</v>
      </c>
      <c r="G73" s="148"/>
      <c r="H73" s="163" t="s">
        <v>76</v>
      </c>
      <c r="J73" s="157">
        <v>-3</v>
      </c>
      <c r="K73" s="116"/>
      <c r="L73" s="149">
        <f>+ROUND(N73*D73/100,0)</f>
        <v>157232</v>
      </c>
      <c r="M73" s="127"/>
      <c r="N73" s="158">
        <v>5.67</v>
      </c>
      <c r="P73" s="155">
        <v>45291</v>
      </c>
      <c r="Q73" s="152"/>
      <c r="R73" s="155" t="s">
        <v>77</v>
      </c>
      <c r="T73" s="159">
        <v>-3</v>
      </c>
      <c r="U73" s="118"/>
      <c r="V73" s="153">
        <v>258677</v>
      </c>
      <c r="W73" s="131"/>
      <c r="X73" s="162">
        <v>9.33</v>
      </c>
      <c r="Z73" s="153">
        <f>+V73-L73</f>
        <v>101445</v>
      </c>
      <c r="AB73" s="448" t="s">
        <v>547</v>
      </c>
      <c r="AC73" s="241"/>
      <c r="AD73" s="241"/>
      <c r="AE73" s="241"/>
      <c r="AG73" s="259"/>
      <c r="AH73" s="259"/>
    </row>
    <row r="74" spans="1:34" ht="15" x14ac:dyDescent="0.25">
      <c r="A74" s="116">
        <v>316</v>
      </c>
      <c r="B74" s="36" t="s">
        <v>78</v>
      </c>
      <c r="C74" s="145"/>
      <c r="D74" s="146">
        <v>2530.98</v>
      </c>
      <c r="F74" s="155">
        <v>46752</v>
      </c>
      <c r="G74" s="148"/>
      <c r="H74" s="163" t="s">
        <v>79</v>
      </c>
      <c r="J74" s="157">
        <v>-4</v>
      </c>
      <c r="K74" s="116"/>
      <c r="L74" s="149">
        <f>+ROUND(N74*D74/100,0)</f>
        <v>153</v>
      </c>
      <c r="M74" s="127"/>
      <c r="N74" s="158">
        <v>6.03</v>
      </c>
      <c r="P74" s="155">
        <v>45291</v>
      </c>
      <c r="Q74" s="152"/>
      <c r="R74" s="155" t="s">
        <v>80</v>
      </c>
      <c r="T74" s="159">
        <v>-3</v>
      </c>
      <c r="U74" s="118"/>
      <c r="V74" s="153">
        <v>289</v>
      </c>
      <c r="W74" s="131"/>
      <c r="X74" s="162">
        <v>11.42</v>
      </c>
      <c r="Z74" s="153">
        <f>+V74-L74</f>
        <v>136</v>
      </c>
      <c r="AB74" s="448" t="s">
        <v>547</v>
      </c>
      <c r="AC74" s="241"/>
      <c r="AD74" s="241"/>
      <c r="AE74" s="241"/>
      <c r="AG74" s="259"/>
      <c r="AH74" s="259"/>
    </row>
    <row r="75" spans="1:34" ht="15" x14ac:dyDescent="0.25">
      <c r="A75" s="116"/>
      <c r="B75" s="42" t="s">
        <v>95</v>
      </c>
      <c r="C75" s="145"/>
      <c r="D75" s="166">
        <f>+SUBTOTAL(9,D69:D74)</f>
        <v>70559886.299999997</v>
      </c>
      <c r="E75" s="146"/>
      <c r="F75" s="147"/>
      <c r="G75" s="148"/>
      <c r="H75" s="40"/>
      <c r="J75" s="126"/>
      <c r="K75" s="116"/>
      <c r="L75" s="167">
        <f>+SUBTOTAL(9,L69:L74)</f>
        <v>3917450</v>
      </c>
      <c r="M75" s="127"/>
      <c r="N75" s="43">
        <f>+ROUND(L75/$D75*100,2)</f>
        <v>5.55</v>
      </c>
      <c r="O75" s="146"/>
      <c r="P75" s="151"/>
      <c r="Q75" s="152"/>
      <c r="T75" s="130"/>
      <c r="U75" s="118"/>
      <c r="V75" s="168">
        <f>+SUBTOTAL(9,V69:V74)</f>
        <v>9977556</v>
      </c>
      <c r="W75" s="131"/>
      <c r="X75" s="44">
        <f>+ROUND(V75/$D75*100,2)</f>
        <v>14.14</v>
      </c>
      <c r="Z75" s="168">
        <f>+SUBTOTAL(9,Z69:Z74)</f>
        <v>6060106</v>
      </c>
      <c r="AB75" s="448"/>
      <c r="AC75" s="241"/>
      <c r="AD75" s="241"/>
      <c r="AE75" s="241"/>
      <c r="AG75" s="259"/>
      <c r="AH75" s="259"/>
    </row>
    <row r="76" spans="1:34" ht="15" x14ac:dyDescent="0.25">
      <c r="A76" s="116"/>
      <c r="B76" s="36"/>
      <c r="C76" s="145"/>
      <c r="D76" s="146"/>
      <c r="E76" s="146"/>
      <c r="F76" s="147"/>
      <c r="G76" s="148"/>
      <c r="H76" s="40"/>
      <c r="J76" s="126"/>
      <c r="K76" s="116"/>
      <c r="L76" s="149"/>
      <c r="M76" s="127"/>
      <c r="N76" s="150"/>
      <c r="O76" s="146"/>
      <c r="P76" s="151"/>
      <c r="Q76" s="152"/>
      <c r="T76" s="130"/>
      <c r="U76" s="118"/>
      <c r="V76" s="153"/>
      <c r="W76" s="131"/>
      <c r="X76" s="154"/>
      <c r="Z76" s="153"/>
      <c r="AB76" s="448"/>
      <c r="AC76" s="241"/>
      <c r="AD76" s="241"/>
      <c r="AE76" s="241"/>
      <c r="AG76" s="259"/>
      <c r="AH76" s="259"/>
    </row>
    <row r="77" spans="1:34" ht="15" x14ac:dyDescent="0.25">
      <c r="A77" s="116"/>
      <c r="B77" s="36" t="s">
        <v>96</v>
      </c>
      <c r="C77" s="145"/>
      <c r="D77" s="146"/>
      <c r="E77" s="146"/>
      <c r="F77" s="147"/>
      <c r="G77" s="148"/>
      <c r="H77" s="40"/>
      <c r="J77" s="126"/>
      <c r="K77" s="116"/>
      <c r="L77" s="149"/>
      <c r="M77" s="127"/>
      <c r="N77" s="150"/>
      <c r="O77" s="146"/>
      <c r="P77" s="151"/>
      <c r="Q77" s="152"/>
      <c r="T77" s="130"/>
      <c r="U77" s="118"/>
      <c r="V77" s="153"/>
      <c r="W77" s="131"/>
      <c r="X77" s="154"/>
      <c r="Z77" s="153"/>
      <c r="AB77" s="448"/>
      <c r="AC77" s="241"/>
      <c r="AD77" s="241"/>
      <c r="AE77" s="241"/>
      <c r="AG77" s="259"/>
      <c r="AH77" s="259"/>
    </row>
    <row r="78" spans="1:34" ht="15" x14ac:dyDescent="0.25">
      <c r="A78" s="116">
        <v>311</v>
      </c>
      <c r="B78" s="36" t="s">
        <v>66</v>
      </c>
      <c r="C78" s="145"/>
      <c r="D78" s="146">
        <v>857357.88</v>
      </c>
      <c r="E78" s="146"/>
      <c r="F78" s="155">
        <v>46752</v>
      </c>
      <c r="G78" s="148"/>
      <c r="H78" s="163" t="s">
        <v>67</v>
      </c>
      <c r="J78" s="157">
        <v>-4</v>
      </c>
      <c r="K78" s="116"/>
      <c r="L78" s="149">
        <f>+ROUND(N78*D78/100,0)</f>
        <v>47669</v>
      </c>
      <c r="M78" s="127"/>
      <c r="N78" s="158">
        <v>5.56</v>
      </c>
      <c r="O78" s="146"/>
      <c r="P78" s="155">
        <v>45291</v>
      </c>
      <c r="Q78" s="152"/>
      <c r="R78" s="155" t="s">
        <v>68</v>
      </c>
      <c r="T78" s="159">
        <v>-3</v>
      </c>
      <c r="U78" s="118"/>
      <c r="V78" s="153">
        <v>167670</v>
      </c>
      <c r="W78" s="131"/>
      <c r="X78" s="162">
        <v>19.559999999999999</v>
      </c>
      <c r="Z78" s="153">
        <f>+V78-L78</f>
        <v>120001</v>
      </c>
      <c r="AB78" s="448" t="s">
        <v>547</v>
      </c>
      <c r="AC78" s="241"/>
      <c r="AD78" s="241"/>
      <c r="AE78" s="241"/>
      <c r="AG78" s="259"/>
      <c r="AH78" s="259"/>
    </row>
    <row r="79" spans="1:34" ht="15" x14ac:dyDescent="0.25">
      <c r="A79" s="116">
        <v>312</v>
      </c>
      <c r="B79" s="36" t="s">
        <v>69</v>
      </c>
      <c r="C79" s="145"/>
      <c r="D79" s="146">
        <v>57741699.369999997</v>
      </c>
      <c r="E79" s="146"/>
      <c r="F79" s="155">
        <v>46752</v>
      </c>
      <c r="G79" s="148"/>
      <c r="H79" s="163" t="s">
        <v>70</v>
      </c>
      <c r="J79" s="157">
        <v>-4</v>
      </c>
      <c r="K79" s="116"/>
      <c r="L79" s="149">
        <f>+ROUND(N79*D79/100,0)</f>
        <v>3285503</v>
      </c>
      <c r="M79" s="127"/>
      <c r="N79" s="158">
        <v>5.69</v>
      </c>
      <c r="O79" s="146"/>
      <c r="P79" s="155">
        <v>45291</v>
      </c>
      <c r="Q79" s="152"/>
      <c r="R79" s="155" t="s">
        <v>71</v>
      </c>
      <c r="T79" s="159">
        <v>-3</v>
      </c>
      <c r="U79" s="118"/>
      <c r="V79" s="153">
        <v>8178545</v>
      </c>
      <c r="W79" s="131"/>
      <c r="X79" s="162">
        <v>14.16</v>
      </c>
      <c r="Z79" s="153">
        <f>+V79-L79</f>
        <v>4893042</v>
      </c>
      <c r="AB79" s="448" t="s">
        <v>547</v>
      </c>
      <c r="AC79" s="241"/>
      <c r="AD79" s="241"/>
      <c r="AE79" s="241"/>
      <c r="AG79" s="259"/>
      <c r="AH79" s="259"/>
    </row>
    <row r="80" spans="1:34" ht="15" x14ac:dyDescent="0.25">
      <c r="A80" s="116">
        <v>314</v>
      </c>
      <c r="B80" s="36" t="s">
        <v>72</v>
      </c>
      <c r="C80" s="145"/>
      <c r="D80" s="146">
        <v>16635007.75</v>
      </c>
      <c r="E80" s="146"/>
      <c r="F80" s="155">
        <v>46752</v>
      </c>
      <c r="G80" s="148"/>
      <c r="H80" s="163" t="s">
        <v>73</v>
      </c>
      <c r="J80" s="157">
        <v>-5</v>
      </c>
      <c r="K80" s="116"/>
      <c r="L80" s="149">
        <f>+ROUND(N80*D80/100,0)</f>
        <v>801807</v>
      </c>
      <c r="M80" s="127"/>
      <c r="N80" s="158">
        <v>4.82</v>
      </c>
      <c r="O80" s="146"/>
      <c r="P80" s="155">
        <v>45291</v>
      </c>
      <c r="Q80" s="152"/>
      <c r="R80" s="155" t="s">
        <v>74</v>
      </c>
      <c r="T80" s="159">
        <v>-3</v>
      </c>
      <c r="U80" s="118"/>
      <c r="V80" s="153">
        <v>2519840</v>
      </c>
      <c r="W80" s="131"/>
      <c r="X80" s="162">
        <v>15.15</v>
      </c>
      <c r="Z80" s="153">
        <f>+V80-L80</f>
        <v>1718033</v>
      </c>
      <c r="AB80" s="448" t="s">
        <v>547</v>
      </c>
      <c r="AC80" s="241"/>
      <c r="AD80" s="241"/>
      <c r="AE80" s="241"/>
      <c r="AG80" s="259"/>
      <c r="AH80" s="259"/>
    </row>
    <row r="81" spans="1:34" ht="15" x14ac:dyDescent="0.25">
      <c r="A81" s="116">
        <v>315</v>
      </c>
      <c r="B81" s="36" t="s">
        <v>75</v>
      </c>
      <c r="C81" s="148"/>
      <c r="D81" s="146">
        <v>3715363.57</v>
      </c>
      <c r="E81" s="146"/>
      <c r="F81" s="155">
        <v>46752</v>
      </c>
      <c r="G81" s="148"/>
      <c r="H81" s="163" t="s">
        <v>76</v>
      </c>
      <c r="J81" s="157">
        <v>-3</v>
      </c>
      <c r="K81" s="164"/>
      <c r="L81" s="149">
        <f>+ROUND(N81*D81/100,0)</f>
        <v>210661</v>
      </c>
      <c r="M81" s="165"/>
      <c r="N81" s="158">
        <v>5.67</v>
      </c>
      <c r="O81" s="146"/>
      <c r="P81" s="155">
        <v>45291</v>
      </c>
      <c r="Q81" s="152"/>
      <c r="R81" s="155" t="s">
        <v>77</v>
      </c>
      <c r="T81" s="159">
        <v>-3</v>
      </c>
      <c r="U81" s="160"/>
      <c r="V81" s="153">
        <v>474759</v>
      </c>
      <c r="W81" s="161"/>
      <c r="X81" s="162">
        <v>12.78</v>
      </c>
      <c r="Y81" s="41"/>
      <c r="Z81" s="153">
        <f>+V81-L81</f>
        <v>264098</v>
      </c>
      <c r="AB81" s="448" t="s">
        <v>547</v>
      </c>
      <c r="AC81" s="241"/>
      <c r="AD81" s="241"/>
      <c r="AE81" s="241"/>
      <c r="AG81" s="259"/>
      <c r="AH81" s="259"/>
    </row>
    <row r="82" spans="1:34" ht="15" x14ac:dyDescent="0.25">
      <c r="A82" s="116"/>
      <c r="B82" s="42" t="s">
        <v>97</v>
      </c>
      <c r="C82" s="148"/>
      <c r="D82" s="166">
        <f>+SUBTOTAL(9,D77:D81)</f>
        <v>78949428.569999993</v>
      </c>
      <c r="E82" s="146"/>
      <c r="F82" s="147"/>
      <c r="G82" s="148"/>
      <c r="H82" s="40"/>
      <c r="J82" s="126"/>
      <c r="K82" s="164"/>
      <c r="L82" s="167">
        <f>+SUBTOTAL(9,L77:L81)</f>
        <v>4345640</v>
      </c>
      <c r="M82" s="165"/>
      <c r="N82" s="43">
        <f>+ROUND(L82/$D82*100,2)</f>
        <v>5.5</v>
      </c>
      <c r="O82" s="146"/>
      <c r="P82" s="151"/>
      <c r="Q82" s="152"/>
      <c r="T82" s="130"/>
      <c r="U82" s="160"/>
      <c r="V82" s="168">
        <f>+SUBTOTAL(9,V77:V81)</f>
        <v>11340814</v>
      </c>
      <c r="W82" s="161"/>
      <c r="X82" s="44">
        <f>+ROUND(V82/$D82*100,2)</f>
        <v>14.36</v>
      </c>
      <c r="Y82" s="41"/>
      <c r="Z82" s="168">
        <f>+SUBTOTAL(9,Z77:Z81)</f>
        <v>6995174</v>
      </c>
      <c r="AB82" s="448"/>
      <c r="AC82" s="241"/>
      <c r="AD82" s="241"/>
      <c r="AE82" s="241"/>
      <c r="AG82" s="259"/>
      <c r="AH82" s="259"/>
    </row>
    <row r="83" spans="1:34" ht="15" x14ac:dyDescent="0.25">
      <c r="A83" s="116"/>
      <c r="B83" s="36"/>
      <c r="C83" s="148"/>
      <c r="D83" s="146"/>
      <c r="E83" s="146"/>
      <c r="F83" s="147"/>
      <c r="G83" s="148"/>
      <c r="H83" s="40"/>
      <c r="J83" s="126"/>
      <c r="K83" s="164"/>
      <c r="L83" s="149"/>
      <c r="M83" s="165"/>
      <c r="N83" s="150"/>
      <c r="O83" s="146"/>
      <c r="P83" s="151"/>
      <c r="Q83" s="152"/>
      <c r="T83" s="130"/>
      <c r="U83" s="160"/>
      <c r="V83" s="153"/>
      <c r="W83" s="161"/>
      <c r="X83" s="154"/>
      <c r="Y83" s="41"/>
      <c r="Z83" s="153"/>
      <c r="AB83" s="448"/>
      <c r="AC83" s="241"/>
      <c r="AD83" s="241"/>
      <c r="AE83" s="241"/>
      <c r="AG83" s="259"/>
      <c r="AH83" s="259"/>
    </row>
    <row r="84" spans="1:34" ht="15" x14ac:dyDescent="0.25">
      <c r="A84" s="116"/>
      <c r="B84" s="36" t="s">
        <v>98</v>
      </c>
      <c r="C84" s="148"/>
      <c r="D84" s="146"/>
      <c r="E84" s="146"/>
      <c r="F84" s="147"/>
      <c r="G84" s="148"/>
      <c r="H84" s="40"/>
      <c r="J84" s="126"/>
      <c r="K84" s="164"/>
      <c r="L84" s="149"/>
      <c r="M84" s="165"/>
      <c r="N84" s="150"/>
      <c r="O84" s="146"/>
      <c r="P84" s="151"/>
      <c r="Q84" s="152"/>
      <c r="T84" s="130"/>
      <c r="U84" s="160"/>
      <c r="V84" s="153"/>
      <c r="W84" s="161"/>
      <c r="X84" s="154"/>
      <c r="Y84" s="41"/>
      <c r="Z84" s="153"/>
      <c r="AB84" s="448"/>
      <c r="AC84" s="241"/>
      <c r="AD84" s="241"/>
      <c r="AE84" s="241"/>
      <c r="AG84" s="259"/>
      <c r="AH84" s="259"/>
    </row>
    <row r="85" spans="1:34" ht="15" x14ac:dyDescent="0.25">
      <c r="A85" s="116">
        <v>311</v>
      </c>
      <c r="B85" s="36" t="s">
        <v>66</v>
      </c>
      <c r="C85" s="148"/>
      <c r="D85" s="146">
        <v>18898492.359999999</v>
      </c>
      <c r="E85" s="146"/>
      <c r="F85" s="155">
        <v>46752</v>
      </c>
      <c r="G85" s="148"/>
      <c r="H85" s="163" t="s">
        <v>67</v>
      </c>
      <c r="J85" s="157">
        <v>-4</v>
      </c>
      <c r="K85" s="164"/>
      <c r="L85" s="149">
        <f>+ROUND(N85*D85/100,0)</f>
        <v>1050756</v>
      </c>
      <c r="M85" s="165"/>
      <c r="N85" s="158">
        <v>5.56</v>
      </c>
      <c r="O85" s="146"/>
      <c r="P85" s="155">
        <v>45291</v>
      </c>
      <c r="Q85" s="152"/>
      <c r="R85" s="155" t="s">
        <v>68</v>
      </c>
      <c r="T85" s="159">
        <v>-3</v>
      </c>
      <c r="U85" s="160"/>
      <c r="V85" s="153">
        <v>2653025</v>
      </c>
      <c r="W85" s="161"/>
      <c r="X85" s="162">
        <v>14.04</v>
      </c>
      <c r="Y85" s="41"/>
      <c r="Z85" s="153">
        <f>+V85-L85</f>
        <v>1602269</v>
      </c>
      <c r="AB85" s="448" t="s">
        <v>547</v>
      </c>
      <c r="AC85" s="241"/>
      <c r="AD85" s="241"/>
      <c r="AE85" s="241"/>
      <c r="AG85" s="259"/>
      <c r="AH85" s="259"/>
    </row>
    <row r="86" spans="1:34" ht="15" x14ac:dyDescent="0.25">
      <c r="A86" s="116">
        <v>312</v>
      </c>
      <c r="B86" s="36" t="s">
        <v>69</v>
      </c>
      <c r="C86" s="148"/>
      <c r="D86" s="146">
        <v>229628729.75999999</v>
      </c>
      <c r="E86" s="146"/>
      <c r="F86" s="155">
        <v>46752</v>
      </c>
      <c r="G86" s="148"/>
      <c r="H86" s="163" t="s">
        <v>70</v>
      </c>
      <c r="J86" s="157">
        <v>-4</v>
      </c>
      <c r="K86" s="164"/>
      <c r="L86" s="149">
        <f>+ROUND(N86*D86/100,0)</f>
        <v>13065875</v>
      </c>
      <c r="M86" s="165"/>
      <c r="N86" s="158">
        <v>5.69</v>
      </c>
      <c r="O86" s="146"/>
      <c r="P86" s="155">
        <v>45291</v>
      </c>
      <c r="Q86" s="152"/>
      <c r="R86" s="155" t="s">
        <v>71</v>
      </c>
      <c r="T86" s="159">
        <v>-3</v>
      </c>
      <c r="U86" s="160"/>
      <c r="V86" s="153">
        <v>36664131</v>
      </c>
      <c r="W86" s="161"/>
      <c r="X86" s="162">
        <v>15.97</v>
      </c>
      <c r="Y86" s="41"/>
      <c r="Z86" s="153">
        <f>+V86-L86</f>
        <v>23598256</v>
      </c>
      <c r="AB86" s="448" t="s">
        <v>547</v>
      </c>
      <c r="AC86" s="241"/>
      <c r="AD86" s="241"/>
      <c r="AE86" s="241"/>
      <c r="AG86" s="259"/>
      <c r="AH86" s="259"/>
    </row>
    <row r="87" spans="1:34" ht="15" x14ac:dyDescent="0.25">
      <c r="A87" s="116">
        <v>314</v>
      </c>
      <c r="B87" s="36" t="s">
        <v>72</v>
      </c>
      <c r="C87" s="148"/>
      <c r="D87" s="146">
        <v>24429123.27</v>
      </c>
      <c r="E87" s="146"/>
      <c r="F87" s="155">
        <v>46752</v>
      </c>
      <c r="G87" s="148"/>
      <c r="H87" s="163" t="s">
        <v>73</v>
      </c>
      <c r="J87" s="157">
        <v>-5</v>
      </c>
      <c r="K87" s="164"/>
      <c r="L87" s="149">
        <f>+ROUND(N87*D87/100,0)</f>
        <v>1177484</v>
      </c>
      <c r="M87" s="165"/>
      <c r="N87" s="158">
        <v>4.82</v>
      </c>
      <c r="O87" s="146"/>
      <c r="P87" s="155">
        <v>45291</v>
      </c>
      <c r="Q87" s="152"/>
      <c r="R87" s="155" t="s">
        <v>74</v>
      </c>
      <c r="T87" s="159">
        <v>-3</v>
      </c>
      <c r="U87" s="160"/>
      <c r="V87" s="153">
        <v>3906131</v>
      </c>
      <c r="W87" s="161"/>
      <c r="X87" s="162">
        <v>15.99</v>
      </c>
      <c r="Y87" s="41"/>
      <c r="Z87" s="153">
        <f>+V87-L87</f>
        <v>2728647</v>
      </c>
      <c r="AB87" s="448" t="s">
        <v>547</v>
      </c>
      <c r="AC87" s="241"/>
      <c r="AD87" s="241"/>
      <c r="AE87" s="241"/>
      <c r="AG87" s="259"/>
      <c r="AH87" s="259"/>
    </row>
    <row r="88" spans="1:34" ht="15" x14ac:dyDescent="0.25">
      <c r="A88" s="116">
        <v>315</v>
      </c>
      <c r="B88" s="36" t="s">
        <v>75</v>
      </c>
      <c r="C88" s="148"/>
      <c r="D88" s="146">
        <v>15138943.449999999</v>
      </c>
      <c r="E88" s="146"/>
      <c r="F88" s="155">
        <v>46752</v>
      </c>
      <c r="G88" s="148"/>
      <c r="H88" s="163" t="s">
        <v>76</v>
      </c>
      <c r="J88" s="157">
        <v>-3</v>
      </c>
      <c r="K88" s="164"/>
      <c r="L88" s="149">
        <f>+ROUND(N88*D88/100,0)</f>
        <v>858378</v>
      </c>
      <c r="M88" s="165"/>
      <c r="N88" s="158">
        <v>5.67</v>
      </c>
      <c r="O88" s="146"/>
      <c r="P88" s="155">
        <v>45291</v>
      </c>
      <c r="Q88" s="152"/>
      <c r="R88" s="155" t="s">
        <v>77</v>
      </c>
      <c r="T88" s="159">
        <v>-3</v>
      </c>
      <c r="U88" s="160"/>
      <c r="V88" s="153">
        <v>2197835</v>
      </c>
      <c r="W88" s="161"/>
      <c r="X88" s="162">
        <v>14.52</v>
      </c>
      <c r="Y88" s="41"/>
      <c r="Z88" s="153">
        <f>+V88-L88</f>
        <v>1339457</v>
      </c>
      <c r="AB88" s="448" t="s">
        <v>547</v>
      </c>
      <c r="AC88" s="241"/>
      <c r="AD88" s="241"/>
      <c r="AE88" s="241"/>
      <c r="AG88" s="259"/>
      <c r="AH88" s="259"/>
    </row>
    <row r="89" spans="1:34" ht="15" x14ac:dyDescent="0.25">
      <c r="A89" s="116">
        <v>316</v>
      </c>
      <c r="B89" s="36" t="s">
        <v>78</v>
      </c>
      <c r="C89" s="148"/>
      <c r="D89" s="146">
        <v>227813</v>
      </c>
      <c r="E89" s="146"/>
      <c r="F89" s="155">
        <v>46752</v>
      </c>
      <c r="G89" s="148"/>
      <c r="H89" s="163" t="s">
        <v>79</v>
      </c>
      <c r="J89" s="157">
        <v>-4</v>
      </c>
      <c r="K89" s="164"/>
      <c r="L89" s="149">
        <f>+ROUND(N89*D89/100,0)</f>
        <v>13737</v>
      </c>
      <c r="M89" s="165"/>
      <c r="N89" s="158">
        <v>6.03</v>
      </c>
      <c r="O89" s="146"/>
      <c r="P89" s="155">
        <v>45291</v>
      </c>
      <c r="Q89" s="152"/>
      <c r="R89" s="155" t="s">
        <v>80</v>
      </c>
      <c r="T89" s="159">
        <v>-3</v>
      </c>
      <c r="U89" s="160"/>
      <c r="V89" s="153">
        <v>26926</v>
      </c>
      <c r="W89" s="161"/>
      <c r="X89" s="162">
        <v>11.82</v>
      </c>
      <c r="Y89" s="41"/>
      <c r="Z89" s="153">
        <f>+V89-L89</f>
        <v>13189</v>
      </c>
      <c r="AB89" s="448" t="s">
        <v>547</v>
      </c>
      <c r="AC89" s="241"/>
      <c r="AD89" s="241"/>
      <c r="AE89" s="241"/>
      <c r="AG89" s="259"/>
      <c r="AH89" s="259"/>
    </row>
    <row r="90" spans="1:34" ht="15" x14ac:dyDescent="0.25">
      <c r="A90" s="116"/>
      <c r="B90" s="42" t="s">
        <v>99</v>
      </c>
      <c r="C90" s="148"/>
      <c r="D90" s="166">
        <f>+SUBTOTAL(9,D84:D89)</f>
        <v>288323101.83999997</v>
      </c>
      <c r="E90" s="146"/>
      <c r="F90" s="147"/>
      <c r="G90" s="148"/>
      <c r="H90" s="40"/>
      <c r="J90" s="126"/>
      <c r="K90" s="164"/>
      <c r="L90" s="167">
        <f>+SUBTOTAL(9,L84:L89)</f>
        <v>16166230</v>
      </c>
      <c r="M90" s="165"/>
      <c r="N90" s="43">
        <f>+ROUND(L90/$D90*100,2)</f>
        <v>5.61</v>
      </c>
      <c r="O90" s="146"/>
      <c r="P90" s="151"/>
      <c r="Q90" s="152"/>
      <c r="T90" s="130"/>
      <c r="U90" s="160"/>
      <c r="V90" s="168">
        <f>+SUBTOTAL(9,V84:V89)</f>
        <v>45448048</v>
      </c>
      <c r="W90" s="161"/>
      <c r="X90" s="44">
        <f>+ROUND(V90/$D90*100,2)</f>
        <v>15.76</v>
      </c>
      <c r="Y90" s="41"/>
      <c r="Z90" s="168">
        <f>+SUBTOTAL(9,Z84:Z89)</f>
        <v>29281818</v>
      </c>
      <c r="AB90" s="448"/>
      <c r="AC90" s="241"/>
      <c r="AD90" s="241"/>
      <c r="AE90" s="241"/>
      <c r="AG90" s="259"/>
      <c r="AH90" s="259"/>
    </row>
    <row r="91" spans="1:34" ht="15" x14ac:dyDescent="0.25">
      <c r="A91" s="116"/>
      <c r="B91" s="36"/>
      <c r="C91" s="148"/>
      <c r="D91" s="146"/>
      <c r="E91" s="146"/>
      <c r="F91" s="147"/>
      <c r="G91" s="148"/>
      <c r="H91" s="40"/>
      <c r="J91" s="126"/>
      <c r="K91" s="164"/>
      <c r="L91" s="149"/>
      <c r="M91" s="165"/>
      <c r="N91" s="150"/>
      <c r="O91" s="146"/>
      <c r="P91" s="151"/>
      <c r="Q91" s="152"/>
      <c r="T91" s="130"/>
      <c r="U91" s="160"/>
      <c r="V91" s="153"/>
      <c r="W91" s="161"/>
      <c r="X91" s="154"/>
      <c r="Y91" s="41"/>
      <c r="Z91" s="153"/>
      <c r="AB91" s="448"/>
      <c r="AC91" s="241"/>
      <c r="AD91" s="241"/>
      <c r="AE91" s="241"/>
      <c r="AG91" s="259"/>
      <c r="AH91" s="259"/>
    </row>
    <row r="92" spans="1:34" ht="15" x14ac:dyDescent="0.25">
      <c r="A92" s="116"/>
      <c r="B92" s="36" t="s">
        <v>100</v>
      </c>
      <c r="C92" s="148"/>
      <c r="D92" s="146"/>
      <c r="E92" s="146"/>
      <c r="F92" s="147"/>
      <c r="G92" s="148"/>
      <c r="H92" s="40"/>
      <c r="J92" s="126"/>
      <c r="K92" s="164"/>
      <c r="L92" s="149"/>
      <c r="M92" s="165"/>
      <c r="N92" s="150"/>
      <c r="O92" s="146"/>
      <c r="P92" s="151"/>
      <c r="Q92" s="152"/>
      <c r="T92" s="130"/>
      <c r="U92" s="160"/>
      <c r="V92" s="153"/>
      <c r="W92" s="161"/>
      <c r="X92" s="154"/>
      <c r="Y92" s="41"/>
      <c r="Z92" s="153"/>
      <c r="AB92" s="448"/>
      <c r="AC92" s="241"/>
      <c r="AD92" s="241"/>
      <c r="AE92" s="241"/>
      <c r="AG92" s="259"/>
      <c r="AH92" s="259"/>
    </row>
    <row r="93" spans="1:34" ht="15" x14ac:dyDescent="0.25">
      <c r="A93" s="116">
        <v>311</v>
      </c>
      <c r="B93" s="36" t="s">
        <v>66</v>
      </c>
      <c r="C93" s="148"/>
      <c r="D93" s="146">
        <v>15111546.550000001</v>
      </c>
      <c r="E93" s="146"/>
      <c r="F93" s="155">
        <v>46752</v>
      </c>
      <c r="G93" s="148"/>
      <c r="H93" s="163" t="s">
        <v>67</v>
      </c>
      <c r="J93" s="157">
        <v>-4</v>
      </c>
      <c r="K93" s="164"/>
      <c r="L93" s="149">
        <f>+ROUND(N93*D93/100,0)</f>
        <v>840202</v>
      </c>
      <c r="M93" s="165"/>
      <c r="N93" s="158">
        <v>5.56</v>
      </c>
      <c r="O93" s="146"/>
      <c r="P93" s="155">
        <v>45291</v>
      </c>
      <c r="Q93" s="152"/>
      <c r="R93" s="155" t="s">
        <v>68</v>
      </c>
      <c r="T93" s="159">
        <v>-3</v>
      </c>
      <c r="U93" s="160"/>
      <c r="V93" s="153">
        <v>2407626</v>
      </c>
      <c r="W93" s="161"/>
      <c r="X93" s="162">
        <v>15.93</v>
      </c>
      <c r="Y93" s="41"/>
      <c r="Z93" s="153">
        <f>+V93-L93</f>
        <v>1567424</v>
      </c>
      <c r="AB93" s="448" t="s">
        <v>547</v>
      </c>
      <c r="AC93" s="241"/>
      <c r="AD93" s="241"/>
      <c r="AE93" s="241"/>
      <c r="AG93" s="259"/>
      <c r="AH93" s="259"/>
    </row>
    <row r="94" spans="1:34" ht="15" x14ac:dyDescent="0.25">
      <c r="A94" s="116">
        <v>312</v>
      </c>
      <c r="B94" s="36" t="s">
        <v>69</v>
      </c>
      <c r="C94" s="148"/>
      <c r="D94" s="146">
        <v>230782129.52000001</v>
      </c>
      <c r="E94" s="146"/>
      <c r="F94" s="155">
        <v>46752</v>
      </c>
      <c r="G94" s="148"/>
      <c r="H94" s="163" t="s">
        <v>70</v>
      </c>
      <c r="J94" s="157">
        <v>-4</v>
      </c>
      <c r="K94" s="164"/>
      <c r="L94" s="149">
        <f>+ROUND(N94*D94/100,0)</f>
        <v>13131503</v>
      </c>
      <c r="M94" s="165"/>
      <c r="N94" s="158">
        <v>5.69</v>
      </c>
      <c r="O94" s="146"/>
      <c r="P94" s="155">
        <v>45291</v>
      </c>
      <c r="Q94" s="152"/>
      <c r="R94" s="155" t="s">
        <v>71</v>
      </c>
      <c r="T94" s="159">
        <v>-3</v>
      </c>
      <c r="U94" s="160"/>
      <c r="V94" s="153">
        <v>37394248</v>
      </c>
      <c r="W94" s="161"/>
      <c r="X94" s="162">
        <v>16.2</v>
      </c>
      <c r="Y94" s="41"/>
      <c r="Z94" s="153">
        <f>+V94-L94</f>
        <v>24262745</v>
      </c>
      <c r="AB94" s="448" t="s">
        <v>547</v>
      </c>
      <c r="AC94" s="241"/>
      <c r="AD94" s="241"/>
      <c r="AE94" s="241"/>
      <c r="AG94" s="259"/>
      <c r="AH94" s="259"/>
    </row>
    <row r="95" spans="1:34" ht="15" x14ac:dyDescent="0.25">
      <c r="A95" s="116">
        <v>314</v>
      </c>
      <c r="B95" s="36" t="s">
        <v>72</v>
      </c>
      <c r="C95" s="148"/>
      <c r="D95" s="146">
        <v>39900882.609999999</v>
      </c>
      <c r="E95" s="146"/>
      <c r="F95" s="155">
        <v>46752</v>
      </c>
      <c r="G95" s="148"/>
      <c r="H95" s="163" t="s">
        <v>73</v>
      </c>
      <c r="J95" s="157">
        <v>-5</v>
      </c>
      <c r="K95" s="164"/>
      <c r="L95" s="149">
        <f>+ROUND(N95*D95/100,0)</f>
        <v>1923223</v>
      </c>
      <c r="M95" s="165"/>
      <c r="N95" s="158">
        <v>4.82</v>
      </c>
      <c r="O95" s="146"/>
      <c r="P95" s="155">
        <v>45291</v>
      </c>
      <c r="Q95" s="152"/>
      <c r="R95" s="155" t="s">
        <v>74</v>
      </c>
      <c r="T95" s="159">
        <v>-3</v>
      </c>
      <c r="U95" s="160"/>
      <c r="V95" s="153">
        <v>6011003</v>
      </c>
      <c r="W95" s="161"/>
      <c r="X95" s="162">
        <v>15.06</v>
      </c>
      <c r="Y95" s="41"/>
      <c r="Z95" s="153">
        <f>+V95-L95</f>
        <v>4087780</v>
      </c>
      <c r="AB95" s="448" t="s">
        <v>547</v>
      </c>
      <c r="AC95" s="241"/>
      <c r="AD95" s="241"/>
      <c r="AE95" s="241"/>
      <c r="AG95" s="259"/>
      <c r="AH95" s="259"/>
    </row>
    <row r="96" spans="1:34" ht="15" x14ac:dyDescent="0.25">
      <c r="A96" s="116">
        <v>315</v>
      </c>
      <c r="B96" s="36" t="s">
        <v>75</v>
      </c>
      <c r="C96" s="148"/>
      <c r="D96" s="146">
        <v>14303096.880000001</v>
      </c>
      <c r="E96" s="146"/>
      <c r="F96" s="155">
        <v>46752</v>
      </c>
      <c r="G96" s="148"/>
      <c r="H96" s="163" t="s">
        <v>76</v>
      </c>
      <c r="J96" s="157">
        <v>-3</v>
      </c>
      <c r="K96" s="164"/>
      <c r="L96" s="149">
        <f>+ROUND(N96*D96/100,0)</f>
        <v>810986</v>
      </c>
      <c r="M96" s="165"/>
      <c r="N96" s="158">
        <v>5.67</v>
      </c>
      <c r="O96" s="146"/>
      <c r="P96" s="155">
        <v>45291</v>
      </c>
      <c r="Q96" s="152"/>
      <c r="R96" s="155" t="s">
        <v>77</v>
      </c>
      <c r="T96" s="159">
        <v>-3</v>
      </c>
      <c r="U96" s="160"/>
      <c r="V96" s="153">
        <v>2070817</v>
      </c>
      <c r="W96" s="161"/>
      <c r="X96" s="162">
        <v>14.48</v>
      </c>
      <c r="Y96" s="41"/>
      <c r="Z96" s="153">
        <f>+V96-L96</f>
        <v>1259831</v>
      </c>
      <c r="AB96" s="448" t="s">
        <v>547</v>
      </c>
      <c r="AC96" s="241"/>
      <c r="AD96" s="241"/>
      <c r="AE96" s="241"/>
      <c r="AG96" s="259"/>
      <c r="AH96" s="259"/>
    </row>
    <row r="97" spans="1:34" ht="15" x14ac:dyDescent="0.25">
      <c r="A97" s="116">
        <v>316</v>
      </c>
      <c r="B97" s="36" t="s">
        <v>78</v>
      </c>
      <c r="C97" s="148"/>
      <c r="D97" s="146">
        <v>569812.35</v>
      </c>
      <c r="E97" s="146"/>
      <c r="F97" s="155">
        <v>46752</v>
      </c>
      <c r="G97" s="148"/>
      <c r="H97" s="163" t="s">
        <v>79</v>
      </c>
      <c r="J97" s="157">
        <v>-4</v>
      </c>
      <c r="K97" s="164"/>
      <c r="L97" s="149">
        <f>+ROUND(N97*D97/100,0)</f>
        <v>34360</v>
      </c>
      <c r="M97" s="165"/>
      <c r="N97" s="158">
        <v>6.03</v>
      </c>
      <c r="O97" s="146"/>
      <c r="P97" s="155">
        <v>45291</v>
      </c>
      <c r="Q97" s="152"/>
      <c r="R97" s="155" t="s">
        <v>80</v>
      </c>
      <c r="T97" s="159">
        <v>-3</v>
      </c>
      <c r="U97" s="160"/>
      <c r="V97" s="153">
        <v>71762</v>
      </c>
      <c r="W97" s="161"/>
      <c r="X97" s="162">
        <v>12.59</v>
      </c>
      <c r="Y97" s="41"/>
      <c r="Z97" s="153">
        <f>+V97-L97</f>
        <v>37402</v>
      </c>
      <c r="AB97" s="448" t="s">
        <v>547</v>
      </c>
      <c r="AC97" s="241"/>
      <c r="AD97" s="241"/>
      <c r="AE97" s="241"/>
      <c r="AG97" s="259"/>
      <c r="AH97" s="259"/>
    </row>
    <row r="98" spans="1:34" ht="15" x14ac:dyDescent="0.25">
      <c r="A98" s="116"/>
      <c r="B98" s="42" t="s">
        <v>101</v>
      </c>
      <c r="C98" s="148"/>
      <c r="D98" s="166">
        <f>+SUBTOTAL(9,D92:D97)</f>
        <v>300667467.91000003</v>
      </c>
      <c r="E98" s="146"/>
      <c r="F98" s="147"/>
      <c r="G98" s="148"/>
      <c r="H98" s="40"/>
      <c r="J98" s="126"/>
      <c r="K98" s="164"/>
      <c r="L98" s="167">
        <f>+SUBTOTAL(9,L92:L97)</f>
        <v>16740274</v>
      </c>
      <c r="M98" s="165"/>
      <c r="N98" s="43">
        <f>+ROUND(L98/$D98*100,2)</f>
        <v>5.57</v>
      </c>
      <c r="O98" s="146"/>
      <c r="P98" s="151"/>
      <c r="Q98" s="152"/>
      <c r="T98" s="130"/>
      <c r="U98" s="160"/>
      <c r="V98" s="168">
        <f>+SUBTOTAL(9,V92:V97)</f>
        <v>47955456</v>
      </c>
      <c r="W98" s="161"/>
      <c r="X98" s="44">
        <f>+ROUND(V98/$D98*100,2)</f>
        <v>15.95</v>
      </c>
      <c r="Y98" s="41"/>
      <c r="Z98" s="168">
        <f>+SUBTOTAL(9,Z92:Z97)</f>
        <v>31215182</v>
      </c>
      <c r="AB98" s="448"/>
      <c r="AC98" s="241"/>
      <c r="AD98" s="241"/>
      <c r="AE98" s="241"/>
      <c r="AG98" s="259"/>
      <c r="AH98" s="259"/>
    </row>
    <row r="99" spans="1:34" ht="15" x14ac:dyDescent="0.25">
      <c r="A99" s="116"/>
      <c r="B99" s="36"/>
      <c r="C99" s="148"/>
      <c r="D99" s="146"/>
      <c r="E99" s="146"/>
      <c r="F99" s="147"/>
      <c r="G99" s="148"/>
      <c r="H99" s="40"/>
      <c r="J99" s="126"/>
      <c r="K99" s="164"/>
      <c r="L99" s="149"/>
      <c r="M99" s="165"/>
      <c r="N99" s="150"/>
      <c r="O99" s="146"/>
      <c r="P99" s="151"/>
      <c r="Q99" s="152"/>
      <c r="T99" s="130"/>
      <c r="U99" s="160"/>
      <c r="V99" s="153"/>
      <c r="W99" s="161"/>
      <c r="X99" s="154"/>
      <c r="Y99" s="41"/>
      <c r="Z99" s="153"/>
      <c r="AB99" s="448"/>
      <c r="AC99" s="241"/>
      <c r="AD99" s="241"/>
      <c r="AE99" s="241"/>
      <c r="AG99" s="259"/>
      <c r="AH99" s="259"/>
    </row>
    <row r="100" spans="1:34" ht="15" x14ac:dyDescent="0.25">
      <c r="A100" s="116"/>
      <c r="B100" s="36" t="s">
        <v>102</v>
      </c>
      <c r="C100" s="148"/>
      <c r="D100" s="146"/>
      <c r="E100" s="146"/>
      <c r="F100" s="147"/>
      <c r="G100" s="148"/>
      <c r="H100" s="40"/>
      <c r="J100" s="126"/>
      <c r="K100" s="164"/>
      <c r="L100" s="149"/>
      <c r="M100" s="165"/>
      <c r="N100" s="150"/>
      <c r="O100" s="146"/>
      <c r="P100" s="151"/>
      <c r="Q100" s="152"/>
      <c r="T100" s="130"/>
      <c r="U100" s="160"/>
      <c r="V100" s="153"/>
      <c r="W100" s="161"/>
      <c r="X100" s="154"/>
      <c r="Y100" s="41"/>
      <c r="Z100" s="153"/>
      <c r="AB100" s="448"/>
      <c r="AC100" s="241"/>
      <c r="AD100" s="241"/>
      <c r="AE100" s="241"/>
      <c r="AG100" s="259"/>
      <c r="AH100" s="259"/>
    </row>
    <row r="101" spans="1:34" ht="15" x14ac:dyDescent="0.25">
      <c r="A101" s="116">
        <v>310.2</v>
      </c>
      <c r="B101" s="36" t="s">
        <v>64</v>
      </c>
      <c r="C101" s="148"/>
      <c r="D101" s="146">
        <v>99970.26</v>
      </c>
      <c r="E101" s="146"/>
      <c r="F101" s="155">
        <v>46752</v>
      </c>
      <c r="G101" s="148"/>
      <c r="H101" s="156" t="s">
        <v>65</v>
      </c>
      <c r="J101" s="157">
        <v>0</v>
      </c>
      <c r="K101" s="164"/>
      <c r="L101" s="149">
        <f t="shared" ref="L101:L106" si="3">+ROUND(N101*D101/100,0)</f>
        <v>2299</v>
      </c>
      <c r="M101" s="165"/>
      <c r="N101" s="158">
        <v>2.2999999999999998</v>
      </c>
      <c r="O101" s="146"/>
      <c r="P101" s="155">
        <v>45291</v>
      </c>
      <c r="Q101" s="152"/>
      <c r="R101" s="155" t="s">
        <v>65</v>
      </c>
      <c r="T101" s="159">
        <v>0</v>
      </c>
      <c r="U101" s="160"/>
      <c r="V101" s="153">
        <v>10617</v>
      </c>
      <c r="W101" s="161"/>
      <c r="X101" s="162">
        <v>10.62</v>
      </c>
      <c r="Y101" s="41"/>
      <c r="Z101" s="153">
        <f t="shared" ref="Z101:Z106" si="4">+V101-L101</f>
        <v>8318</v>
      </c>
      <c r="AB101" s="448" t="s">
        <v>547</v>
      </c>
      <c r="AC101" s="241"/>
      <c r="AD101" s="241"/>
      <c r="AE101" s="241"/>
      <c r="AG101" s="259"/>
      <c r="AH101" s="259"/>
    </row>
    <row r="102" spans="1:34" ht="15" x14ac:dyDescent="0.25">
      <c r="A102" s="116">
        <v>311</v>
      </c>
      <c r="B102" s="36" t="s">
        <v>66</v>
      </c>
      <c r="C102" s="148"/>
      <c r="D102" s="146">
        <v>130354540.03</v>
      </c>
      <c r="E102" s="146"/>
      <c r="F102" s="155">
        <v>46752</v>
      </c>
      <c r="G102" s="148"/>
      <c r="H102" s="163" t="s">
        <v>67</v>
      </c>
      <c r="J102" s="157">
        <v>-4</v>
      </c>
      <c r="K102" s="164"/>
      <c r="L102" s="149">
        <f t="shared" si="3"/>
        <v>7247712</v>
      </c>
      <c r="M102" s="165"/>
      <c r="N102" s="158">
        <v>5.56</v>
      </c>
      <c r="O102" s="146"/>
      <c r="P102" s="155">
        <v>45291</v>
      </c>
      <c r="Q102" s="152"/>
      <c r="R102" s="155" t="s">
        <v>68</v>
      </c>
      <c r="T102" s="159">
        <v>-3</v>
      </c>
      <c r="U102" s="160"/>
      <c r="V102" s="153">
        <v>18732406</v>
      </c>
      <c r="W102" s="161"/>
      <c r="X102" s="162">
        <v>14.37</v>
      </c>
      <c r="Y102" s="41"/>
      <c r="Z102" s="153">
        <f t="shared" si="4"/>
        <v>11484694</v>
      </c>
      <c r="AB102" s="448" t="s">
        <v>547</v>
      </c>
      <c r="AC102" s="241"/>
      <c r="AD102" s="241"/>
      <c r="AE102" s="241"/>
      <c r="AG102" s="259"/>
      <c r="AH102" s="259"/>
    </row>
    <row r="103" spans="1:34" ht="15" x14ac:dyDescent="0.25">
      <c r="A103" s="116">
        <v>312</v>
      </c>
      <c r="B103" s="36" t="s">
        <v>69</v>
      </c>
      <c r="C103" s="148"/>
      <c r="D103" s="146">
        <v>149641122.56</v>
      </c>
      <c r="E103" s="146"/>
      <c r="F103" s="155">
        <v>46752</v>
      </c>
      <c r="G103" s="148"/>
      <c r="H103" s="163" t="s">
        <v>70</v>
      </c>
      <c r="J103" s="157">
        <v>-4</v>
      </c>
      <c r="K103" s="164"/>
      <c r="L103" s="149">
        <f t="shared" si="3"/>
        <v>8514580</v>
      </c>
      <c r="M103" s="165"/>
      <c r="N103" s="158">
        <v>5.69</v>
      </c>
      <c r="O103" s="146"/>
      <c r="P103" s="155">
        <v>45291</v>
      </c>
      <c r="Q103" s="152"/>
      <c r="R103" s="155" t="s">
        <v>71</v>
      </c>
      <c r="T103" s="159">
        <v>-3</v>
      </c>
      <c r="U103" s="160"/>
      <c r="V103" s="153">
        <v>25771508</v>
      </c>
      <c r="W103" s="161"/>
      <c r="X103" s="162">
        <v>17.22</v>
      </c>
      <c r="Y103" s="41"/>
      <c r="Z103" s="153">
        <f t="shared" si="4"/>
        <v>17256928</v>
      </c>
      <c r="AB103" s="448" t="s">
        <v>547</v>
      </c>
      <c r="AC103" s="241"/>
      <c r="AD103" s="241"/>
      <c r="AE103" s="241"/>
      <c r="AG103" s="259"/>
      <c r="AH103" s="259"/>
    </row>
    <row r="104" spans="1:34" ht="15" x14ac:dyDescent="0.25">
      <c r="A104" s="116">
        <v>314</v>
      </c>
      <c r="B104" s="36" t="s">
        <v>72</v>
      </c>
      <c r="C104" s="148"/>
      <c r="D104" s="146">
        <v>11893677.449999999</v>
      </c>
      <c r="E104" s="146"/>
      <c r="F104" s="155">
        <v>46752</v>
      </c>
      <c r="G104" s="148"/>
      <c r="H104" s="163" t="s">
        <v>73</v>
      </c>
      <c r="J104" s="157">
        <v>-5</v>
      </c>
      <c r="K104" s="164"/>
      <c r="L104" s="149">
        <f t="shared" si="3"/>
        <v>573275</v>
      </c>
      <c r="M104" s="165"/>
      <c r="N104" s="158">
        <v>4.82</v>
      </c>
      <c r="O104" s="146"/>
      <c r="P104" s="155">
        <v>45291</v>
      </c>
      <c r="Q104" s="152"/>
      <c r="R104" s="155" t="s">
        <v>74</v>
      </c>
      <c r="T104" s="159">
        <v>-3</v>
      </c>
      <c r="U104" s="160"/>
      <c r="V104" s="153">
        <v>2389851</v>
      </c>
      <c r="W104" s="161"/>
      <c r="X104" s="162">
        <v>20.09</v>
      </c>
      <c r="Y104" s="41"/>
      <c r="Z104" s="153">
        <f t="shared" si="4"/>
        <v>1816576</v>
      </c>
      <c r="AB104" s="448" t="s">
        <v>547</v>
      </c>
      <c r="AC104" s="241"/>
      <c r="AD104" s="241"/>
      <c r="AE104" s="241"/>
      <c r="AG104" s="259"/>
      <c r="AH104" s="259"/>
    </row>
    <row r="105" spans="1:34" ht="15" x14ac:dyDescent="0.25">
      <c r="A105" s="116">
        <v>315</v>
      </c>
      <c r="B105" s="36" t="s">
        <v>75</v>
      </c>
      <c r="C105" s="148"/>
      <c r="D105" s="146">
        <v>27894886.59</v>
      </c>
      <c r="E105" s="146"/>
      <c r="F105" s="155">
        <v>46752</v>
      </c>
      <c r="G105" s="148"/>
      <c r="H105" s="163" t="s">
        <v>76</v>
      </c>
      <c r="J105" s="157">
        <v>-3</v>
      </c>
      <c r="K105" s="164"/>
      <c r="L105" s="149">
        <f t="shared" si="3"/>
        <v>1581640</v>
      </c>
      <c r="M105" s="165"/>
      <c r="N105" s="158">
        <v>5.67</v>
      </c>
      <c r="O105" s="146"/>
      <c r="P105" s="155">
        <v>45291</v>
      </c>
      <c r="Q105" s="152"/>
      <c r="R105" s="155" t="s">
        <v>77</v>
      </c>
      <c r="T105" s="159">
        <v>-3</v>
      </c>
      <c r="U105" s="160"/>
      <c r="V105" s="153">
        <v>4438756</v>
      </c>
      <c r="W105" s="161"/>
      <c r="X105" s="162">
        <v>15.91</v>
      </c>
      <c r="Y105" s="41"/>
      <c r="Z105" s="153">
        <f t="shared" si="4"/>
        <v>2857116</v>
      </c>
      <c r="AB105" s="448" t="s">
        <v>547</v>
      </c>
      <c r="AC105" s="241"/>
      <c r="AD105" s="241"/>
      <c r="AE105" s="241"/>
      <c r="AG105" s="259"/>
      <c r="AH105" s="259"/>
    </row>
    <row r="106" spans="1:34" ht="15" x14ac:dyDescent="0.25">
      <c r="A106" s="116">
        <v>316</v>
      </c>
      <c r="B106" s="36" t="s">
        <v>78</v>
      </c>
      <c r="C106" s="148"/>
      <c r="D106" s="146">
        <v>7377700.6299999999</v>
      </c>
      <c r="E106" s="146"/>
      <c r="F106" s="155">
        <v>46752</v>
      </c>
      <c r="G106" s="148"/>
      <c r="H106" s="163" t="s">
        <v>79</v>
      </c>
      <c r="J106" s="157">
        <v>-4</v>
      </c>
      <c r="K106" s="164"/>
      <c r="L106" s="149">
        <f t="shared" si="3"/>
        <v>444875</v>
      </c>
      <c r="M106" s="165"/>
      <c r="N106" s="158">
        <v>6.03</v>
      </c>
      <c r="O106" s="146"/>
      <c r="P106" s="155">
        <v>45291</v>
      </c>
      <c r="Q106" s="152"/>
      <c r="R106" s="155" t="s">
        <v>80</v>
      </c>
      <c r="T106" s="159">
        <v>-3</v>
      </c>
      <c r="U106" s="160"/>
      <c r="V106" s="153">
        <v>1087837</v>
      </c>
      <c r="W106" s="161"/>
      <c r="X106" s="162">
        <v>14.74</v>
      </c>
      <c r="Y106" s="41"/>
      <c r="Z106" s="153">
        <f t="shared" si="4"/>
        <v>642962</v>
      </c>
      <c r="AB106" s="448" t="s">
        <v>547</v>
      </c>
      <c r="AC106" s="241"/>
      <c r="AD106" s="241"/>
      <c r="AE106" s="241"/>
      <c r="AG106" s="259"/>
      <c r="AH106" s="259"/>
    </row>
    <row r="107" spans="1:34" ht="15" x14ac:dyDescent="0.25">
      <c r="A107" s="116"/>
      <c r="B107" s="42" t="s">
        <v>103</v>
      </c>
      <c r="C107" s="148"/>
      <c r="D107" s="172">
        <f>+SUBTOTAL(9,D100:D106)</f>
        <v>327261897.51999998</v>
      </c>
      <c r="E107" s="146"/>
      <c r="F107" s="147"/>
      <c r="G107" s="148"/>
      <c r="H107" s="40"/>
      <c r="J107" s="126"/>
      <c r="K107" s="164"/>
      <c r="L107" s="173">
        <f>+SUBTOTAL(9,L100:L106)</f>
        <v>18364381</v>
      </c>
      <c r="M107" s="165"/>
      <c r="N107" s="43">
        <f>+ROUND(L107/$D107*100,2)</f>
        <v>5.61</v>
      </c>
      <c r="O107" s="146"/>
      <c r="P107" s="151"/>
      <c r="Q107" s="152"/>
      <c r="T107" s="130"/>
      <c r="U107" s="160"/>
      <c r="V107" s="174">
        <f>+SUBTOTAL(9,V100:V106)</f>
        <v>52430975</v>
      </c>
      <c r="W107" s="161"/>
      <c r="X107" s="44">
        <f>+ROUND(V107/$D107*100,2)</f>
        <v>16.02</v>
      </c>
      <c r="Y107" s="41"/>
      <c r="Z107" s="174">
        <f>+SUBTOTAL(9,Z100:Z106)</f>
        <v>34066594</v>
      </c>
      <c r="AC107" s="241"/>
      <c r="AD107" s="241"/>
      <c r="AE107" s="241"/>
      <c r="AG107" s="259"/>
      <c r="AH107" s="259"/>
    </row>
    <row r="108" spans="1:34" x14ac:dyDescent="0.2">
      <c r="A108" s="116"/>
      <c r="B108" s="36"/>
      <c r="C108" s="148"/>
      <c r="D108" s="146"/>
      <c r="E108" s="146"/>
      <c r="F108" s="147"/>
      <c r="G108" s="148"/>
      <c r="H108" s="40"/>
      <c r="J108" s="126"/>
      <c r="K108" s="164"/>
      <c r="L108" s="149"/>
      <c r="M108" s="165"/>
      <c r="N108" s="150"/>
      <c r="O108" s="146"/>
      <c r="P108" s="151"/>
      <c r="Q108" s="152"/>
      <c r="T108" s="130"/>
      <c r="U108" s="160"/>
      <c r="V108" s="153"/>
      <c r="W108" s="161"/>
      <c r="X108" s="154"/>
      <c r="Y108" s="41"/>
      <c r="Z108" s="153"/>
      <c r="AC108" s="241"/>
      <c r="AD108" s="241"/>
      <c r="AE108" s="241"/>
      <c r="AG108" s="259"/>
      <c r="AH108" s="259"/>
    </row>
    <row r="109" spans="1:34" x14ac:dyDescent="0.2">
      <c r="A109" s="144" t="s">
        <v>104</v>
      </c>
      <c r="B109" s="36"/>
      <c r="C109" s="148"/>
      <c r="D109" s="146">
        <f>+SUBTOTAL(9,D70:D108)</f>
        <v>1065761782.1400001</v>
      </c>
      <c r="E109" s="146"/>
      <c r="F109" s="147"/>
      <c r="G109" s="148"/>
      <c r="H109" s="40"/>
      <c r="J109" s="126"/>
      <c r="K109" s="164"/>
      <c r="L109" s="149">
        <f>+SUBTOTAL(9,L70:L108)</f>
        <v>59533975</v>
      </c>
      <c r="M109" s="165"/>
      <c r="N109" s="150"/>
      <c r="O109" s="146"/>
      <c r="P109" s="151"/>
      <c r="Q109" s="152"/>
      <c r="T109" s="130"/>
      <c r="U109" s="160"/>
      <c r="V109" s="153">
        <f>+SUBTOTAL(9,V70:V108)</f>
        <v>167152849</v>
      </c>
      <c r="W109" s="161"/>
      <c r="X109" s="154"/>
      <c r="Y109" s="41"/>
      <c r="Z109" s="153">
        <f>+SUBTOTAL(9,Z70:Z108)</f>
        <v>107618874</v>
      </c>
      <c r="AC109" s="241"/>
      <c r="AD109" s="241"/>
      <c r="AE109" s="241"/>
      <c r="AG109" s="259"/>
      <c r="AH109" s="259"/>
    </row>
    <row r="110" spans="1:34" x14ac:dyDescent="0.2">
      <c r="A110" s="116"/>
      <c r="B110" s="36"/>
      <c r="C110" s="148"/>
      <c r="D110" s="146"/>
      <c r="E110" s="146"/>
      <c r="F110" s="147"/>
      <c r="G110" s="148"/>
      <c r="H110" s="40"/>
      <c r="J110" s="126"/>
      <c r="K110" s="164"/>
      <c r="L110" s="149"/>
      <c r="M110" s="165"/>
      <c r="N110" s="150"/>
      <c r="O110" s="146"/>
      <c r="P110" s="151"/>
      <c r="Q110" s="152"/>
      <c r="T110" s="130"/>
      <c r="U110" s="160"/>
      <c r="V110" s="153"/>
      <c r="W110" s="161"/>
      <c r="X110" s="154"/>
      <c r="Y110" s="41"/>
      <c r="Z110" s="153"/>
      <c r="AC110" s="241"/>
      <c r="AD110" s="241"/>
      <c r="AE110" s="241"/>
      <c r="AG110" s="259"/>
      <c r="AH110" s="259"/>
    </row>
    <row r="111" spans="1:34" x14ac:dyDescent="0.2">
      <c r="A111" s="116"/>
      <c r="B111" s="36"/>
      <c r="C111" s="148"/>
      <c r="D111" s="146"/>
      <c r="E111" s="146"/>
      <c r="F111" s="147"/>
      <c r="G111" s="148"/>
      <c r="H111" s="40"/>
      <c r="J111" s="126"/>
      <c r="K111" s="164"/>
      <c r="L111" s="149"/>
      <c r="M111" s="165"/>
      <c r="N111" s="150"/>
      <c r="O111" s="146"/>
      <c r="P111" s="151"/>
      <c r="Q111" s="152"/>
      <c r="T111" s="130"/>
      <c r="U111" s="160"/>
      <c r="V111" s="153"/>
      <c r="W111" s="161"/>
      <c r="X111" s="154"/>
      <c r="Y111" s="41"/>
      <c r="Z111" s="153"/>
      <c r="AC111" s="241"/>
      <c r="AD111" s="241"/>
      <c r="AE111" s="241"/>
      <c r="AG111" s="259"/>
      <c r="AH111" s="259"/>
    </row>
    <row r="112" spans="1:34" x14ac:dyDescent="0.2">
      <c r="A112" s="144" t="s">
        <v>105</v>
      </c>
      <c r="B112" s="36"/>
      <c r="C112" s="148"/>
      <c r="D112" s="146"/>
      <c r="E112" s="146"/>
      <c r="F112" s="147"/>
      <c r="G112" s="148"/>
      <c r="H112" s="40"/>
      <c r="J112" s="126"/>
      <c r="K112" s="164"/>
      <c r="L112" s="149"/>
      <c r="M112" s="165"/>
      <c r="N112" s="150"/>
      <c r="O112" s="146"/>
      <c r="P112" s="151"/>
      <c r="Q112" s="152"/>
      <c r="T112" s="130"/>
      <c r="U112" s="160"/>
      <c r="V112" s="153"/>
      <c r="W112" s="161"/>
      <c r="X112" s="154"/>
      <c r="Y112" s="41"/>
      <c r="Z112" s="153"/>
      <c r="AC112" s="241"/>
      <c r="AD112" s="241"/>
      <c r="AE112" s="241"/>
      <c r="AG112" s="259"/>
      <c r="AH112" s="259"/>
    </row>
    <row r="113" spans="1:34" x14ac:dyDescent="0.2">
      <c r="A113" s="116"/>
      <c r="B113" s="36"/>
      <c r="C113" s="148"/>
      <c r="D113" s="146"/>
      <c r="E113" s="146"/>
      <c r="F113" s="147"/>
      <c r="G113" s="148"/>
      <c r="H113" s="40"/>
      <c r="J113" s="126"/>
      <c r="K113" s="164"/>
      <c r="L113" s="149"/>
      <c r="M113" s="165"/>
      <c r="N113" s="150"/>
      <c r="O113" s="146"/>
      <c r="P113" s="151"/>
      <c r="Q113" s="152"/>
      <c r="T113" s="130"/>
      <c r="U113" s="160"/>
      <c r="V113" s="153"/>
      <c r="W113" s="161"/>
      <c r="X113" s="154"/>
      <c r="Y113" s="41"/>
      <c r="Z113" s="153"/>
      <c r="AC113" s="241"/>
      <c r="AD113" s="241"/>
      <c r="AE113" s="241"/>
      <c r="AG113" s="259"/>
      <c r="AH113" s="259"/>
    </row>
    <row r="114" spans="1:34" x14ac:dyDescent="0.2">
      <c r="A114" s="116"/>
      <c r="B114" s="36" t="s">
        <v>106</v>
      </c>
      <c r="C114" s="148"/>
      <c r="D114" s="146"/>
      <c r="E114" s="146"/>
      <c r="F114" s="147"/>
      <c r="G114" s="148"/>
      <c r="H114" s="40"/>
      <c r="J114" s="126"/>
      <c r="K114" s="164"/>
      <c r="L114" s="149"/>
      <c r="M114" s="165"/>
      <c r="N114" s="150"/>
      <c r="O114" s="146"/>
      <c r="P114" s="151"/>
      <c r="Q114" s="152"/>
      <c r="T114" s="130"/>
      <c r="U114" s="160"/>
      <c r="V114" s="153"/>
      <c r="W114" s="161"/>
      <c r="X114" s="154"/>
      <c r="Y114" s="41"/>
      <c r="Z114" s="153"/>
      <c r="AC114" s="241"/>
      <c r="AD114" s="241"/>
      <c r="AE114" s="241"/>
      <c r="AG114" s="259"/>
      <c r="AH114" s="259"/>
    </row>
    <row r="115" spans="1:34" ht="15" x14ac:dyDescent="0.25">
      <c r="A115" s="116">
        <v>311</v>
      </c>
      <c r="B115" s="36" t="s">
        <v>66</v>
      </c>
      <c r="C115" s="148"/>
      <c r="D115" s="146">
        <v>1467302.32</v>
      </c>
      <c r="E115" s="146"/>
      <c r="F115" s="155">
        <v>48579</v>
      </c>
      <c r="G115" s="148"/>
      <c r="H115" s="163" t="s">
        <v>67</v>
      </c>
      <c r="J115" s="157">
        <v>-15</v>
      </c>
      <c r="K115" s="164"/>
      <c r="L115" s="149">
        <f>+ROUND(N115*D115/100,0)</f>
        <v>29640</v>
      </c>
      <c r="M115" s="165"/>
      <c r="N115" s="158">
        <v>2.02</v>
      </c>
      <c r="O115" s="146"/>
      <c r="P115" s="155">
        <v>48579</v>
      </c>
      <c r="Q115" s="152"/>
      <c r="R115" s="155" t="s">
        <v>68</v>
      </c>
      <c r="T115" s="159">
        <v>-14</v>
      </c>
      <c r="U115" s="160"/>
      <c r="V115" s="153">
        <v>32893</v>
      </c>
      <c r="W115" s="161"/>
      <c r="X115" s="162">
        <v>2.2400000000000002</v>
      </c>
      <c r="Y115" s="41"/>
      <c r="Z115" s="153">
        <f>+V115-L115</f>
        <v>3253</v>
      </c>
      <c r="AB115" s="448" t="s">
        <v>547</v>
      </c>
      <c r="AC115" s="241"/>
      <c r="AD115" s="241"/>
      <c r="AE115" s="241"/>
      <c r="AG115" s="259"/>
      <c r="AH115" s="259"/>
    </row>
    <row r="116" spans="1:34" ht="15" x14ac:dyDescent="0.25">
      <c r="A116" s="116">
        <v>312</v>
      </c>
      <c r="B116" s="36" t="s">
        <v>69</v>
      </c>
      <c r="C116" s="148"/>
      <c r="D116" s="146">
        <v>9990909.5999999996</v>
      </c>
      <c r="E116" s="146"/>
      <c r="F116" s="155">
        <v>48579</v>
      </c>
      <c r="G116" s="148"/>
      <c r="H116" s="163" t="s">
        <v>70</v>
      </c>
      <c r="J116" s="157">
        <v>-13</v>
      </c>
      <c r="K116" s="164"/>
      <c r="L116" s="149">
        <f>+ROUND(N116*D116/100,0)</f>
        <v>221798</v>
      </c>
      <c r="M116" s="165"/>
      <c r="N116" s="158">
        <v>2.2200000000000002</v>
      </c>
      <c r="O116" s="146"/>
      <c r="P116" s="155">
        <v>48579</v>
      </c>
      <c r="Q116" s="152"/>
      <c r="R116" s="155" t="s">
        <v>71</v>
      </c>
      <c r="T116" s="159">
        <v>-14</v>
      </c>
      <c r="U116" s="160"/>
      <c r="V116" s="153">
        <v>234308</v>
      </c>
      <c r="W116" s="161"/>
      <c r="X116" s="162">
        <v>2.35</v>
      </c>
      <c r="Y116" s="41"/>
      <c r="Z116" s="153">
        <f>+V116-L116</f>
        <v>12510</v>
      </c>
      <c r="AB116" s="448" t="s">
        <v>547</v>
      </c>
      <c r="AC116" s="241"/>
      <c r="AD116" s="241"/>
      <c r="AE116" s="241"/>
      <c r="AG116" s="259"/>
      <c r="AH116" s="259"/>
    </row>
    <row r="117" spans="1:34" ht="15" x14ac:dyDescent="0.25">
      <c r="A117" s="116">
        <v>314</v>
      </c>
      <c r="B117" s="36" t="s">
        <v>72</v>
      </c>
      <c r="C117" s="148"/>
      <c r="D117" s="146">
        <v>4997905.5</v>
      </c>
      <c r="E117" s="146"/>
      <c r="F117" s="155">
        <v>48579</v>
      </c>
      <c r="G117" s="148"/>
      <c r="H117" s="163" t="s">
        <v>73</v>
      </c>
      <c r="J117" s="157">
        <v>-15</v>
      </c>
      <c r="K117" s="164"/>
      <c r="L117" s="149">
        <f>+ROUND(N117*D117/100,0)</f>
        <v>121449</v>
      </c>
      <c r="M117" s="165"/>
      <c r="N117" s="158">
        <v>2.4300000000000002</v>
      </c>
      <c r="O117" s="146"/>
      <c r="P117" s="155">
        <v>48579</v>
      </c>
      <c r="Q117" s="152"/>
      <c r="R117" s="155" t="s">
        <v>74</v>
      </c>
      <c r="T117" s="159">
        <v>-14</v>
      </c>
      <c r="U117" s="160"/>
      <c r="V117" s="153">
        <v>77989</v>
      </c>
      <c r="W117" s="161"/>
      <c r="X117" s="162">
        <v>1.56</v>
      </c>
      <c r="Y117" s="41"/>
      <c r="Z117" s="153">
        <f>+V117-L117</f>
        <v>-43460</v>
      </c>
      <c r="AB117" s="448" t="s">
        <v>547</v>
      </c>
      <c r="AC117" s="241"/>
      <c r="AD117" s="241"/>
      <c r="AE117" s="241"/>
      <c r="AG117" s="259"/>
      <c r="AH117" s="259"/>
    </row>
    <row r="118" spans="1:34" ht="15" x14ac:dyDescent="0.25">
      <c r="A118" s="116">
        <v>315</v>
      </c>
      <c r="B118" s="36" t="s">
        <v>75</v>
      </c>
      <c r="C118" s="148"/>
      <c r="D118" s="146">
        <v>1356213.61</v>
      </c>
      <c r="E118" s="146"/>
      <c r="F118" s="155">
        <v>48579</v>
      </c>
      <c r="G118" s="148"/>
      <c r="H118" s="163" t="s">
        <v>76</v>
      </c>
      <c r="J118" s="157">
        <v>-14</v>
      </c>
      <c r="K118" s="164"/>
      <c r="L118" s="149">
        <f>+ROUND(N118*D118/100,0)</f>
        <v>38923</v>
      </c>
      <c r="M118" s="165"/>
      <c r="N118" s="158">
        <v>2.87</v>
      </c>
      <c r="O118" s="146"/>
      <c r="P118" s="155">
        <v>48579</v>
      </c>
      <c r="Q118" s="152"/>
      <c r="R118" s="155" t="s">
        <v>77</v>
      </c>
      <c r="T118" s="159">
        <v>-14</v>
      </c>
      <c r="U118" s="160"/>
      <c r="V118" s="153">
        <v>13023</v>
      </c>
      <c r="W118" s="161"/>
      <c r="X118" s="162">
        <v>0.96</v>
      </c>
      <c r="Y118" s="41"/>
      <c r="Z118" s="153">
        <f>+V118-L118</f>
        <v>-25900</v>
      </c>
      <c r="AB118" s="448" t="s">
        <v>547</v>
      </c>
      <c r="AC118" s="241"/>
      <c r="AD118" s="241"/>
      <c r="AE118" s="241"/>
      <c r="AG118" s="259"/>
      <c r="AH118" s="259"/>
    </row>
    <row r="119" spans="1:34" ht="15" x14ac:dyDescent="0.25">
      <c r="A119" s="116">
        <v>316</v>
      </c>
      <c r="B119" s="36" t="s">
        <v>78</v>
      </c>
      <c r="C119" s="148"/>
      <c r="D119" s="146">
        <v>18931.78</v>
      </c>
      <c r="E119" s="146"/>
      <c r="F119" s="155">
        <v>48579</v>
      </c>
      <c r="G119" s="148"/>
      <c r="H119" s="163" t="s">
        <v>79</v>
      </c>
      <c r="J119" s="157">
        <v>-13</v>
      </c>
      <c r="K119" s="164"/>
      <c r="L119" s="149">
        <f>+ROUND(N119*D119/100,0)</f>
        <v>600</v>
      </c>
      <c r="M119" s="165"/>
      <c r="N119" s="158">
        <v>3.17</v>
      </c>
      <c r="O119" s="146"/>
      <c r="P119" s="155">
        <v>48579</v>
      </c>
      <c r="Q119" s="152"/>
      <c r="R119" s="155" t="s">
        <v>80</v>
      </c>
      <c r="T119" s="159">
        <v>-10</v>
      </c>
      <c r="U119" s="160"/>
      <c r="V119" s="153">
        <v>197</v>
      </c>
      <c r="W119" s="161"/>
      <c r="X119" s="162">
        <v>1.04</v>
      </c>
      <c r="Y119" s="41"/>
      <c r="Z119" s="153">
        <f>+V119-L119</f>
        <v>-403</v>
      </c>
      <c r="AB119" s="448" t="s">
        <v>547</v>
      </c>
      <c r="AC119" s="241"/>
      <c r="AD119" s="241"/>
      <c r="AE119" s="241"/>
      <c r="AG119" s="259"/>
      <c r="AH119" s="259"/>
    </row>
    <row r="120" spans="1:34" ht="15" x14ac:dyDescent="0.25">
      <c r="A120" s="116"/>
      <c r="B120" s="42" t="s">
        <v>107</v>
      </c>
      <c r="C120" s="148"/>
      <c r="D120" s="166">
        <f>+SUBTOTAL(9,D114:D119)</f>
        <v>17831262.810000002</v>
      </c>
      <c r="E120" s="146"/>
      <c r="F120" s="147"/>
      <c r="G120" s="148"/>
      <c r="H120" s="40"/>
      <c r="J120" s="157"/>
      <c r="K120" s="164"/>
      <c r="L120" s="167">
        <f>+SUBTOTAL(9,L114:L119)</f>
        <v>412410</v>
      </c>
      <c r="M120" s="165"/>
      <c r="N120" s="43">
        <f>+ROUND(L120/$D120*100,2)</f>
        <v>2.31</v>
      </c>
      <c r="O120" s="146"/>
      <c r="P120" s="151"/>
      <c r="Q120" s="152"/>
      <c r="T120" s="130"/>
      <c r="U120" s="160"/>
      <c r="V120" s="168">
        <f>+SUBTOTAL(9,V114:V119)</f>
        <v>358410</v>
      </c>
      <c r="W120" s="161"/>
      <c r="X120" s="44">
        <f>+ROUND(V120/$D120*100,2)</f>
        <v>2.0099999999999998</v>
      </c>
      <c r="Y120" s="41"/>
      <c r="Z120" s="168">
        <f>+SUBTOTAL(9,Z114:Z119)</f>
        <v>-54000</v>
      </c>
      <c r="AB120" s="448"/>
      <c r="AC120" s="241"/>
      <c r="AD120" s="241"/>
      <c r="AE120" s="241"/>
      <c r="AG120" s="259"/>
      <c r="AH120" s="259"/>
    </row>
    <row r="121" spans="1:34" ht="15" x14ac:dyDescent="0.25">
      <c r="A121" s="116"/>
      <c r="B121" s="36"/>
      <c r="C121" s="148"/>
      <c r="D121" s="146"/>
      <c r="E121" s="146"/>
      <c r="F121" s="147"/>
      <c r="G121" s="148"/>
      <c r="H121" s="40"/>
      <c r="J121" s="126"/>
      <c r="K121" s="164"/>
      <c r="L121" s="149"/>
      <c r="M121" s="165"/>
      <c r="N121" s="150"/>
      <c r="O121" s="146"/>
      <c r="P121" s="151"/>
      <c r="Q121" s="152"/>
      <c r="T121" s="130"/>
      <c r="U121" s="160"/>
      <c r="V121" s="153"/>
      <c r="W121" s="161"/>
      <c r="X121" s="154"/>
      <c r="Y121" s="41"/>
      <c r="Z121" s="153"/>
      <c r="AB121" s="448"/>
      <c r="AC121" s="241"/>
      <c r="AD121" s="241"/>
      <c r="AE121" s="241"/>
      <c r="AG121" s="259"/>
      <c r="AH121" s="259"/>
    </row>
    <row r="122" spans="1:34" ht="15" x14ac:dyDescent="0.25">
      <c r="A122" s="116"/>
      <c r="B122" s="36" t="s">
        <v>108</v>
      </c>
      <c r="C122" s="148"/>
      <c r="D122" s="146"/>
      <c r="E122" s="146"/>
      <c r="F122" s="147"/>
      <c r="G122" s="148"/>
      <c r="H122" s="40"/>
      <c r="J122" s="126"/>
      <c r="K122" s="164"/>
      <c r="L122" s="149"/>
      <c r="M122" s="165"/>
      <c r="N122" s="150"/>
      <c r="O122" s="146"/>
      <c r="P122" s="151"/>
      <c r="Q122" s="152"/>
      <c r="T122" s="130"/>
      <c r="U122" s="160"/>
      <c r="V122" s="153"/>
      <c r="W122" s="161"/>
      <c r="X122" s="154"/>
      <c r="Y122" s="41"/>
      <c r="Z122" s="153"/>
      <c r="AB122" s="448"/>
      <c r="AC122" s="241"/>
      <c r="AD122" s="241"/>
      <c r="AE122" s="241"/>
      <c r="AG122" s="259"/>
      <c r="AH122" s="259"/>
    </row>
    <row r="123" spans="1:34" ht="15" x14ac:dyDescent="0.25">
      <c r="A123" s="116">
        <v>311</v>
      </c>
      <c r="B123" s="36" t="s">
        <v>66</v>
      </c>
      <c r="C123" s="148"/>
      <c r="D123" s="146">
        <v>1356101.68</v>
      </c>
      <c r="E123" s="146"/>
      <c r="F123" s="155">
        <v>48579</v>
      </c>
      <c r="G123" s="148"/>
      <c r="H123" s="163" t="s">
        <v>67</v>
      </c>
      <c r="J123" s="157">
        <v>-15</v>
      </c>
      <c r="K123" s="164"/>
      <c r="L123" s="149">
        <f>+ROUND(N123*D123/100,0)</f>
        <v>27393</v>
      </c>
      <c r="M123" s="165"/>
      <c r="N123" s="158">
        <v>2.02</v>
      </c>
      <c r="O123" s="146"/>
      <c r="P123" s="155">
        <v>48579</v>
      </c>
      <c r="Q123" s="152"/>
      <c r="R123" s="155" t="s">
        <v>68</v>
      </c>
      <c r="T123" s="159">
        <v>-15</v>
      </c>
      <c r="U123" s="160"/>
      <c r="V123" s="153">
        <v>30536</v>
      </c>
      <c r="W123" s="161"/>
      <c r="X123" s="162">
        <v>2.25</v>
      </c>
      <c r="Y123" s="41"/>
      <c r="Z123" s="153">
        <f>+V123-L123</f>
        <v>3143</v>
      </c>
      <c r="AB123" s="448" t="s">
        <v>547</v>
      </c>
      <c r="AC123" s="241"/>
      <c r="AD123" s="241"/>
      <c r="AE123" s="241"/>
      <c r="AG123" s="259"/>
      <c r="AH123" s="259"/>
    </row>
    <row r="124" spans="1:34" ht="15" x14ac:dyDescent="0.25">
      <c r="A124" s="116">
        <v>312</v>
      </c>
      <c r="B124" s="36" t="s">
        <v>69</v>
      </c>
      <c r="C124" s="148"/>
      <c r="D124" s="146">
        <v>13328865.42</v>
      </c>
      <c r="E124" s="146"/>
      <c r="F124" s="155">
        <v>48579</v>
      </c>
      <c r="G124" s="148"/>
      <c r="H124" s="163" t="s">
        <v>70</v>
      </c>
      <c r="J124" s="157">
        <v>-13</v>
      </c>
      <c r="K124" s="164"/>
      <c r="L124" s="149">
        <f>+ROUND(N124*D124/100,0)</f>
        <v>295901</v>
      </c>
      <c r="M124" s="165"/>
      <c r="N124" s="158">
        <v>2.2200000000000002</v>
      </c>
      <c r="O124" s="146"/>
      <c r="P124" s="155">
        <v>48579</v>
      </c>
      <c r="Q124" s="152"/>
      <c r="R124" s="155" t="s">
        <v>71</v>
      </c>
      <c r="T124" s="159">
        <v>-14</v>
      </c>
      <c r="U124" s="160"/>
      <c r="V124" s="153">
        <v>281036</v>
      </c>
      <c r="W124" s="161"/>
      <c r="X124" s="162">
        <v>2.11</v>
      </c>
      <c r="Y124" s="41"/>
      <c r="Z124" s="153">
        <f>+V124-L124</f>
        <v>-14865</v>
      </c>
      <c r="AB124" s="448" t="s">
        <v>547</v>
      </c>
      <c r="AC124" s="241"/>
      <c r="AD124" s="241"/>
      <c r="AE124" s="241"/>
      <c r="AG124" s="259"/>
      <c r="AH124" s="259"/>
    </row>
    <row r="125" spans="1:34" ht="15" x14ac:dyDescent="0.25">
      <c r="A125" s="116">
        <v>314</v>
      </c>
      <c r="B125" s="36" t="s">
        <v>72</v>
      </c>
      <c r="C125" s="148"/>
      <c r="D125" s="146">
        <v>5817835.5300000003</v>
      </c>
      <c r="E125" s="146"/>
      <c r="F125" s="155">
        <v>48579</v>
      </c>
      <c r="G125" s="148"/>
      <c r="H125" s="163" t="s">
        <v>73</v>
      </c>
      <c r="J125" s="157">
        <v>-15</v>
      </c>
      <c r="K125" s="164"/>
      <c r="L125" s="149">
        <f>+ROUND(N125*D125/100,0)</f>
        <v>141373</v>
      </c>
      <c r="M125" s="165"/>
      <c r="N125" s="158">
        <v>2.4300000000000002</v>
      </c>
      <c r="O125" s="146"/>
      <c r="P125" s="155">
        <v>48579</v>
      </c>
      <c r="Q125" s="152"/>
      <c r="R125" s="155" t="s">
        <v>74</v>
      </c>
      <c r="T125" s="159">
        <v>-14</v>
      </c>
      <c r="U125" s="160"/>
      <c r="V125" s="153">
        <v>134018</v>
      </c>
      <c r="W125" s="161"/>
      <c r="X125" s="162">
        <v>2.2999999999999998</v>
      </c>
      <c r="Y125" s="41"/>
      <c r="Z125" s="153">
        <f>+V125-L125</f>
        <v>-7355</v>
      </c>
      <c r="AB125" s="448" t="s">
        <v>547</v>
      </c>
      <c r="AC125" s="241"/>
      <c r="AD125" s="241"/>
      <c r="AE125" s="241"/>
      <c r="AG125" s="259"/>
      <c r="AH125" s="259"/>
    </row>
    <row r="126" spans="1:34" ht="15" x14ac:dyDescent="0.25">
      <c r="A126" s="116">
        <v>315</v>
      </c>
      <c r="B126" s="36" t="s">
        <v>75</v>
      </c>
      <c r="C126" s="148"/>
      <c r="D126" s="146">
        <v>1362521.91</v>
      </c>
      <c r="E126" s="146"/>
      <c r="F126" s="155">
        <v>48579</v>
      </c>
      <c r="G126" s="148"/>
      <c r="H126" s="163" t="s">
        <v>76</v>
      </c>
      <c r="J126" s="157">
        <v>-14</v>
      </c>
      <c r="K126" s="164"/>
      <c r="L126" s="149">
        <f>+ROUND(N126*D126/100,0)</f>
        <v>39104</v>
      </c>
      <c r="M126" s="165"/>
      <c r="N126" s="158">
        <v>2.87</v>
      </c>
      <c r="O126" s="146"/>
      <c r="P126" s="155">
        <v>48579</v>
      </c>
      <c r="Q126" s="152"/>
      <c r="R126" s="155" t="s">
        <v>77</v>
      </c>
      <c r="T126" s="159">
        <v>-14</v>
      </c>
      <c r="U126" s="160"/>
      <c r="V126" s="153">
        <v>11814</v>
      </c>
      <c r="W126" s="161"/>
      <c r="X126" s="162">
        <v>0.87</v>
      </c>
      <c r="Y126" s="41"/>
      <c r="Z126" s="153">
        <f>+V126-L126</f>
        <v>-27290</v>
      </c>
      <c r="AB126" s="448" t="s">
        <v>547</v>
      </c>
      <c r="AC126" s="241"/>
      <c r="AD126" s="241"/>
      <c r="AE126" s="241"/>
      <c r="AG126" s="259"/>
      <c r="AH126" s="259"/>
    </row>
    <row r="127" spans="1:34" ht="15" x14ac:dyDescent="0.25">
      <c r="A127" s="116">
        <v>316</v>
      </c>
      <c r="B127" s="36" t="s">
        <v>78</v>
      </c>
      <c r="C127" s="148"/>
      <c r="D127" s="146">
        <v>11329.9</v>
      </c>
      <c r="E127" s="146"/>
      <c r="F127" s="155">
        <v>48579</v>
      </c>
      <c r="G127" s="148"/>
      <c r="H127" s="163" t="s">
        <v>79</v>
      </c>
      <c r="J127" s="157">
        <v>-13</v>
      </c>
      <c r="K127" s="164"/>
      <c r="L127" s="149">
        <f>+ROUND(N127*D127/100,0)</f>
        <v>359</v>
      </c>
      <c r="M127" s="165"/>
      <c r="N127" s="158">
        <v>3.17</v>
      </c>
      <c r="O127" s="146"/>
      <c r="P127" s="155">
        <v>48579</v>
      </c>
      <c r="Q127" s="152"/>
      <c r="R127" s="155" t="s">
        <v>80</v>
      </c>
      <c r="T127" s="159">
        <v>-10</v>
      </c>
      <c r="U127" s="160"/>
      <c r="V127" s="153">
        <v>118</v>
      </c>
      <c r="W127" s="161"/>
      <c r="X127" s="162">
        <v>1.04</v>
      </c>
      <c r="Y127" s="41"/>
      <c r="Z127" s="153">
        <f>+V127-L127</f>
        <v>-241</v>
      </c>
      <c r="AB127" s="448" t="s">
        <v>547</v>
      </c>
      <c r="AC127" s="241"/>
      <c r="AD127" s="241"/>
      <c r="AE127" s="241"/>
      <c r="AG127" s="259"/>
      <c r="AH127" s="259"/>
    </row>
    <row r="128" spans="1:34" ht="15" x14ac:dyDescent="0.25">
      <c r="A128" s="116"/>
      <c r="B128" s="42" t="s">
        <v>109</v>
      </c>
      <c r="C128" s="148"/>
      <c r="D128" s="166">
        <f>+SUBTOTAL(9,D122:D127)</f>
        <v>21876654.439999998</v>
      </c>
      <c r="E128" s="146"/>
      <c r="F128" s="147"/>
      <c r="G128" s="148"/>
      <c r="H128" s="40"/>
      <c r="J128" s="126"/>
      <c r="K128" s="164"/>
      <c r="L128" s="167">
        <f>+SUBTOTAL(9,L122:L127)</f>
        <v>504130</v>
      </c>
      <c r="M128" s="165"/>
      <c r="N128" s="43">
        <f>+ROUND(L128/$D128*100,2)</f>
        <v>2.2999999999999998</v>
      </c>
      <c r="O128" s="146"/>
      <c r="P128" s="151"/>
      <c r="Q128" s="152"/>
      <c r="T128" s="130"/>
      <c r="U128" s="160"/>
      <c r="V128" s="168">
        <f>+SUBTOTAL(9,V122:V127)</f>
        <v>457522</v>
      </c>
      <c r="W128" s="161"/>
      <c r="X128" s="44">
        <f>+ROUND(V128/$D128*100,2)</f>
        <v>2.09</v>
      </c>
      <c r="Y128" s="41"/>
      <c r="Z128" s="168">
        <f>+SUBTOTAL(9,Z122:Z127)</f>
        <v>-46608</v>
      </c>
      <c r="AB128" s="448"/>
      <c r="AC128" s="241"/>
      <c r="AD128" s="241"/>
      <c r="AE128" s="241"/>
      <c r="AG128" s="259"/>
      <c r="AH128" s="259"/>
    </row>
    <row r="129" spans="1:34" ht="15" x14ac:dyDescent="0.25">
      <c r="A129" s="116"/>
      <c r="B129" s="36"/>
      <c r="C129" s="148"/>
      <c r="D129" s="146"/>
      <c r="E129" s="146"/>
      <c r="F129" s="147"/>
      <c r="G129" s="148"/>
      <c r="H129" s="40"/>
      <c r="J129" s="126"/>
      <c r="K129" s="164"/>
      <c r="L129" s="149"/>
      <c r="M129" s="165"/>
      <c r="N129" s="150"/>
      <c r="O129" s="146"/>
      <c r="P129" s="151"/>
      <c r="Q129" s="152"/>
      <c r="T129" s="130"/>
      <c r="U129" s="160"/>
      <c r="V129" s="153"/>
      <c r="W129" s="161"/>
      <c r="X129" s="154"/>
      <c r="Y129" s="41"/>
      <c r="Z129" s="153"/>
      <c r="AB129" s="448"/>
      <c r="AC129" s="241"/>
      <c r="AD129" s="241"/>
      <c r="AE129" s="241"/>
      <c r="AG129" s="259"/>
      <c r="AH129" s="259"/>
    </row>
    <row r="130" spans="1:34" ht="15" x14ac:dyDescent="0.25">
      <c r="A130" s="116"/>
      <c r="B130" s="36" t="s">
        <v>110</v>
      </c>
      <c r="C130" s="148"/>
      <c r="D130" s="146"/>
      <c r="E130" s="146"/>
      <c r="F130" s="147"/>
      <c r="G130" s="148"/>
      <c r="H130" s="40"/>
      <c r="J130" s="126"/>
      <c r="K130" s="164"/>
      <c r="L130" s="149"/>
      <c r="M130" s="165"/>
      <c r="N130" s="150"/>
      <c r="O130" s="146"/>
      <c r="P130" s="151"/>
      <c r="Q130" s="152"/>
      <c r="T130" s="130"/>
      <c r="U130" s="160"/>
      <c r="V130" s="153"/>
      <c r="W130" s="161"/>
      <c r="X130" s="154"/>
      <c r="Y130" s="41"/>
      <c r="Z130" s="153"/>
      <c r="AB130" s="448"/>
      <c r="AC130" s="241"/>
      <c r="AD130" s="241"/>
      <c r="AE130" s="241"/>
      <c r="AG130" s="259"/>
      <c r="AH130" s="259"/>
    </row>
    <row r="131" spans="1:34" ht="15" x14ac:dyDescent="0.25">
      <c r="A131" s="116">
        <v>311</v>
      </c>
      <c r="B131" s="36" t="s">
        <v>66</v>
      </c>
      <c r="C131" s="148"/>
      <c r="D131" s="146">
        <v>1458584.64</v>
      </c>
      <c r="E131" s="146"/>
      <c r="F131" s="155">
        <v>48579</v>
      </c>
      <c r="G131" s="148"/>
      <c r="H131" s="163" t="s">
        <v>67</v>
      </c>
      <c r="J131" s="157">
        <v>-15</v>
      </c>
      <c r="K131" s="164"/>
      <c r="L131" s="149">
        <f>+ROUND(N131*D131/100,0)</f>
        <v>29463</v>
      </c>
      <c r="M131" s="165"/>
      <c r="N131" s="158">
        <v>2.02</v>
      </c>
      <c r="O131" s="146"/>
      <c r="P131" s="155">
        <v>48579</v>
      </c>
      <c r="Q131" s="152"/>
      <c r="R131" s="155" t="s">
        <v>68</v>
      </c>
      <c r="T131" s="159">
        <v>-14</v>
      </c>
      <c r="U131" s="160"/>
      <c r="V131" s="153">
        <v>37915</v>
      </c>
      <c r="W131" s="161"/>
      <c r="X131" s="162">
        <v>2.6</v>
      </c>
      <c r="Y131" s="41"/>
      <c r="Z131" s="153">
        <f>+V131-L131</f>
        <v>8452</v>
      </c>
      <c r="AB131" s="448" t="s">
        <v>547</v>
      </c>
      <c r="AC131" s="241"/>
      <c r="AD131" s="241"/>
      <c r="AE131" s="241"/>
      <c r="AG131" s="259"/>
      <c r="AH131" s="259"/>
    </row>
    <row r="132" spans="1:34" ht="15" x14ac:dyDescent="0.25">
      <c r="A132" s="116">
        <v>312</v>
      </c>
      <c r="B132" s="36" t="s">
        <v>69</v>
      </c>
      <c r="C132" s="148"/>
      <c r="D132" s="146">
        <v>13480589.17</v>
      </c>
      <c r="E132" s="146"/>
      <c r="F132" s="155">
        <v>48579</v>
      </c>
      <c r="G132" s="148"/>
      <c r="H132" s="163" t="s">
        <v>70</v>
      </c>
      <c r="J132" s="157">
        <v>-13</v>
      </c>
      <c r="K132" s="164"/>
      <c r="L132" s="149">
        <f>+ROUND(N132*D132/100,0)</f>
        <v>299269</v>
      </c>
      <c r="M132" s="165"/>
      <c r="N132" s="158">
        <v>2.2200000000000002</v>
      </c>
      <c r="O132" s="146"/>
      <c r="P132" s="155">
        <v>48579</v>
      </c>
      <c r="Q132" s="152"/>
      <c r="R132" s="155" t="s">
        <v>71</v>
      </c>
      <c r="T132" s="159">
        <v>-14</v>
      </c>
      <c r="U132" s="160"/>
      <c r="V132" s="153">
        <v>310220</v>
      </c>
      <c r="W132" s="161"/>
      <c r="X132" s="162">
        <v>2.2999999999999998</v>
      </c>
      <c r="Y132" s="41"/>
      <c r="Z132" s="153">
        <f>+V132-L132</f>
        <v>10951</v>
      </c>
      <c r="AB132" s="448" t="s">
        <v>547</v>
      </c>
      <c r="AC132" s="241"/>
      <c r="AD132" s="241"/>
      <c r="AE132" s="241"/>
      <c r="AG132" s="259"/>
      <c r="AH132" s="259"/>
    </row>
    <row r="133" spans="1:34" ht="15" x14ac:dyDescent="0.25">
      <c r="A133" s="116">
        <v>314</v>
      </c>
      <c r="B133" s="36" t="s">
        <v>72</v>
      </c>
      <c r="C133" s="148"/>
      <c r="D133" s="146">
        <v>7521747.9299999997</v>
      </c>
      <c r="E133" s="146"/>
      <c r="F133" s="155">
        <v>48579</v>
      </c>
      <c r="G133" s="148"/>
      <c r="H133" s="163" t="s">
        <v>73</v>
      </c>
      <c r="J133" s="157">
        <v>-15</v>
      </c>
      <c r="K133" s="164"/>
      <c r="L133" s="149">
        <f>+ROUND(N133*D133/100,0)</f>
        <v>182778</v>
      </c>
      <c r="M133" s="165"/>
      <c r="N133" s="158">
        <v>2.4300000000000002</v>
      </c>
      <c r="O133" s="146"/>
      <c r="P133" s="155">
        <v>48579</v>
      </c>
      <c r="Q133" s="152"/>
      <c r="R133" s="155" t="s">
        <v>74</v>
      </c>
      <c r="T133" s="159">
        <v>-14</v>
      </c>
      <c r="U133" s="160"/>
      <c r="V133" s="153">
        <v>240770</v>
      </c>
      <c r="W133" s="161"/>
      <c r="X133" s="162">
        <v>3.2</v>
      </c>
      <c r="Y133" s="41"/>
      <c r="Z133" s="153">
        <f>+V133-L133</f>
        <v>57992</v>
      </c>
      <c r="AB133" s="448" t="s">
        <v>547</v>
      </c>
      <c r="AC133" s="241"/>
      <c r="AD133" s="241"/>
      <c r="AE133" s="241"/>
      <c r="AG133" s="259"/>
      <c r="AH133" s="259"/>
    </row>
    <row r="134" spans="1:34" ht="15" x14ac:dyDescent="0.25">
      <c r="A134" s="116">
        <v>315</v>
      </c>
      <c r="B134" s="36" t="s">
        <v>75</v>
      </c>
      <c r="C134" s="148"/>
      <c r="D134" s="146">
        <v>2470687.19</v>
      </c>
      <c r="E134" s="146"/>
      <c r="F134" s="155">
        <v>48579</v>
      </c>
      <c r="G134" s="148"/>
      <c r="H134" s="163" t="s">
        <v>76</v>
      </c>
      <c r="J134" s="157">
        <v>-14</v>
      </c>
      <c r="K134" s="164"/>
      <c r="L134" s="149">
        <f>+ROUND(N134*D134/100,0)</f>
        <v>70909</v>
      </c>
      <c r="M134" s="165"/>
      <c r="N134" s="158">
        <v>2.87</v>
      </c>
      <c r="O134" s="146"/>
      <c r="P134" s="155">
        <v>48579</v>
      </c>
      <c r="Q134" s="152"/>
      <c r="R134" s="155" t="s">
        <v>77</v>
      </c>
      <c r="T134" s="159">
        <v>-14</v>
      </c>
      <c r="U134" s="160"/>
      <c r="V134" s="153">
        <v>61312</v>
      </c>
      <c r="W134" s="161"/>
      <c r="X134" s="162">
        <v>2.48</v>
      </c>
      <c r="Y134" s="41"/>
      <c r="Z134" s="153">
        <f>+V134-L134</f>
        <v>-9597</v>
      </c>
      <c r="AB134" s="448" t="s">
        <v>547</v>
      </c>
      <c r="AC134" s="241"/>
      <c r="AD134" s="241"/>
      <c r="AE134" s="241"/>
      <c r="AG134" s="259"/>
      <c r="AH134" s="259"/>
    </row>
    <row r="135" spans="1:34" ht="15" x14ac:dyDescent="0.25">
      <c r="A135" s="116">
        <v>316</v>
      </c>
      <c r="B135" s="36" t="s">
        <v>78</v>
      </c>
      <c r="C135" s="148"/>
      <c r="D135" s="146">
        <v>42068.08</v>
      </c>
      <c r="E135" s="146"/>
      <c r="F135" s="155">
        <v>48579</v>
      </c>
      <c r="G135" s="148"/>
      <c r="H135" s="163" t="s">
        <v>79</v>
      </c>
      <c r="J135" s="157">
        <v>-13</v>
      </c>
      <c r="K135" s="164"/>
      <c r="L135" s="149">
        <f>+ROUND(N135*D135/100,0)</f>
        <v>1334</v>
      </c>
      <c r="M135" s="165"/>
      <c r="N135" s="158">
        <v>3.17</v>
      </c>
      <c r="O135" s="146"/>
      <c r="P135" s="155">
        <v>48579</v>
      </c>
      <c r="Q135" s="152"/>
      <c r="R135" s="155" t="s">
        <v>80</v>
      </c>
      <c r="T135" s="159">
        <v>-10</v>
      </c>
      <c r="U135" s="160"/>
      <c r="V135" s="153">
        <v>433</v>
      </c>
      <c r="W135" s="161"/>
      <c r="X135" s="162">
        <v>1.03</v>
      </c>
      <c r="Y135" s="41"/>
      <c r="Z135" s="153">
        <f>+V135-L135</f>
        <v>-901</v>
      </c>
      <c r="AB135" s="448" t="s">
        <v>547</v>
      </c>
      <c r="AC135" s="241"/>
      <c r="AD135" s="241"/>
      <c r="AE135" s="241"/>
      <c r="AG135" s="259"/>
      <c r="AH135" s="259"/>
    </row>
    <row r="136" spans="1:34" ht="15" x14ac:dyDescent="0.25">
      <c r="A136" s="116"/>
      <c r="B136" s="42" t="s">
        <v>111</v>
      </c>
      <c r="C136" s="148"/>
      <c r="D136" s="166">
        <f>+SUBTOTAL(9,D130:D135)</f>
        <v>24973677.010000002</v>
      </c>
      <c r="E136" s="146"/>
      <c r="F136" s="147"/>
      <c r="G136" s="148"/>
      <c r="H136" s="40"/>
      <c r="J136" s="126"/>
      <c r="K136" s="164"/>
      <c r="L136" s="167">
        <f>+SUBTOTAL(9,L130:L135)</f>
        <v>583753</v>
      </c>
      <c r="M136" s="165"/>
      <c r="N136" s="43">
        <f>+ROUND(L136/$D136*100,2)</f>
        <v>2.34</v>
      </c>
      <c r="O136" s="146"/>
      <c r="P136" s="151"/>
      <c r="Q136" s="152"/>
      <c r="T136" s="130"/>
      <c r="U136" s="160"/>
      <c r="V136" s="168">
        <f>+SUBTOTAL(9,V130:V135)</f>
        <v>650650</v>
      </c>
      <c r="W136" s="161"/>
      <c r="X136" s="44">
        <f>+ROUND(V136/$D136*100,2)</f>
        <v>2.61</v>
      </c>
      <c r="Y136" s="41"/>
      <c r="Z136" s="168">
        <f>+SUBTOTAL(9,Z130:Z135)</f>
        <v>66897</v>
      </c>
      <c r="AB136" s="448"/>
      <c r="AC136" s="241"/>
      <c r="AD136" s="241"/>
      <c r="AE136" s="241"/>
      <c r="AG136" s="259"/>
      <c r="AH136" s="259"/>
    </row>
    <row r="137" spans="1:34" ht="15" x14ac:dyDescent="0.25">
      <c r="A137" s="116"/>
      <c r="B137" s="36"/>
      <c r="C137" s="148"/>
      <c r="D137" s="146"/>
      <c r="E137" s="146"/>
      <c r="F137" s="147"/>
      <c r="G137" s="148"/>
      <c r="H137" s="40"/>
      <c r="J137" s="126"/>
      <c r="K137" s="164"/>
      <c r="L137" s="149"/>
      <c r="M137" s="165"/>
      <c r="N137" s="150"/>
      <c r="O137" s="146"/>
      <c r="P137" s="151"/>
      <c r="Q137" s="152"/>
      <c r="T137" s="130"/>
      <c r="U137" s="160"/>
      <c r="V137" s="153"/>
      <c r="W137" s="161"/>
      <c r="X137" s="154"/>
      <c r="Y137" s="41"/>
      <c r="Z137" s="153"/>
      <c r="AB137" s="448"/>
      <c r="AC137" s="241"/>
      <c r="AD137" s="241"/>
      <c r="AE137" s="241"/>
      <c r="AG137" s="259"/>
      <c r="AH137" s="259"/>
    </row>
    <row r="138" spans="1:34" ht="15" x14ac:dyDescent="0.25">
      <c r="A138" s="116"/>
      <c r="B138" s="36"/>
      <c r="C138" s="148"/>
      <c r="D138" s="146"/>
      <c r="E138" s="146"/>
      <c r="F138" s="147"/>
      <c r="G138" s="148"/>
      <c r="H138" s="40"/>
      <c r="J138" s="126"/>
      <c r="K138" s="164"/>
      <c r="L138" s="149"/>
      <c r="M138" s="165"/>
      <c r="N138" s="150"/>
      <c r="O138" s="146"/>
      <c r="P138" s="151"/>
      <c r="Q138" s="152"/>
      <c r="T138" s="130"/>
      <c r="U138" s="160"/>
      <c r="V138" s="153"/>
      <c r="W138" s="161"/>
      <c r="X138" s="154"/>
      <c r="Y138" s="41"/>
      <c r="Z138" s="153"/>
      <c r="AB138" s="448"/>
      <c r="AC138" s="241"/>
      <c r="AD138" s="241"/>
      <c r="AE138" s="241"/>
      <c r="AG138" s="259"/>
      <c r="AH138" s="259"/>
    </row>
    <row r="139" spans="1:34" ht="15" x14ac:dyDescent="0.25">
      <c r="A139" s="116"/>
      <c r="B139" s="36" t="s">
        <v>112</v>
      </c>
      <c r="C139" s="148"/>
      <c r="D139" s="146"/>
      <c r="E139" s="146"/>
      <c r="F139" s="147"/>
      <c r="G139" s="148"/>
      <c r="H139" s="40"/>
      <c r="J139" s="126"/>
      <c r="K139" s="164"/>
      <c r="L139" s="149"/>
      <c r="M139" s="165"/>
      <c r="N139" s="150"/>
      <c r="O139" s="146"/>
      <c r="P139" s="151"/>
      <c r="Q139" s="152"/>
      <c r="T139" s="130"/>
      <c r="U139" s="160"/>
      <c r="V139" s="153"/>
      <c r="W139" s="161"/>
      <c r="X139" s="154"/>
      <c r="Y139" s="41"/>
      <c r="Z139" s="153"/>
      <c r="AB139" s="448"/>
      <c r="AC139" s="241"/>
      <c r="AD139" s="241"/>
      <c r="AE139" s="241"/>
      <c r="AG139" s="259"/>
      <c r="AH139" s="259"/>
    </row>
    <row r="140" spans="1:34" ht="15" x14ac:dyDescent="0.25">
      <c r="A140" s="116">
        <v>311</v>
      </c>
      <c r="B140" s="36" t="s">
        <v>66</v>
      </c>
      <c r="C140" s="148"/>
      <c r="D140" s="146">
        <v>11865890.92</v>
      </c>
      <c r="E140" s="146"/>
      <c r="F140" s="155">
        <v>48579</v>
      </c>
      <c r="G140" s="148"/>
      <c r="H140" s="163" t="s">
        <v>67</v>
      </c>
      <c r="J140" s="157">
        <v>-15</v>
      </c>
      <c r="K140" s="164"/>
      <c r="L140" s="149">
        <f>+ROUND(N140*D140/100,0)</f>
        <v>239691</v>
      </c>
      <c r="M140" s="165"/>
      <c r="N140" s="158">
        <v>2.02</v>
      </c>
      <c r="O140" s="146"/>
      <c r="P140" s="155">
        <v>48579</v>
      </c>
      <c r="Q140" s="152"/>
      <c r="R140" s="155" t="s">
        <v>68</v>
      </c>
      <c r="T140" s="159">
        <v>-14</v>
      </c>
      <c r="U140" s="160"/>
      <c r="V140" s="153">
        <v>248241</v>
      </c>
      <c r="W140" s="161"/>
      <c r="X140" s="162">
        <v>2.09</v>
      </c>
      <c r="Y140" s="41"/>
      <c r="Z140" s="153">
        <f>+V140-L140</f>
        <v>8550</v>
      </c>
      <c r="AB140" s="448" t="s">
        <v>547</v>
      </c>
      <c r="AC140" s="241"/>
      <c r="AD140" s="241"/>
      <c r="AE140" s="241"/>
      <c r="AG140" s="259"/>
      <c r="AH140" s="259"/>
    </row>
    <row r="141" spans="1:34" ht="15" x14ac:dyDescent="0.25">
      <c r="A141" s="116">
        <v>312</v>
      </c>
      <c r="B141" s="36" t="s">
        <v>69</v>
      </c>
      <c r="C141" s="148"/>
      <c r="D141" s="146">
        <v>1889856.07</v>
      </c>
      <c r="E141" s="146"/>
      <c r="F141" s="155">
        <v>48579</v>
      </c>
      <c r="G141" s="148"/>
      <c r="H141" s="163" t="s">
        <v>70</v>
      </c>
      <c r="J141" s="157">
        <v>-13</v>
      </c>
      <c r="K141" s="164"/>
      <c r="L141" s="149">
        <f>+ROUND(N141*D141/100,0)</f>
        <v>41955</v>
      </c>
      <c r="M141" s="165"/>
      <c r="N141" s="158">
        <v>2.2200000000000002</v>
      </c>
      <c r="O141" s="146"/>
      <c r="P141" s="155">
        <v>48579</v>
      </c>
      <c r="Q141" s="152"/>
      <c r="R141" s="155" t="s">
        <v>71</v>
      </c>
      <c r="T141" s="159">
        <v>-14</v>
      </c>
      <c r="U141" s="160"/>
      <c r="V141" s="153">
        <v>102813</v>
      </c>
      <c r="W141" s="161"/>
      <c r="X141" s="162">
        <v>5.44</v>
      </c>
      <c r="Y141" s="41"/>
      <c r="Z141" s="153">
        <f>+V141-L141</f>
        <v>60858</v>
      </c>
      <c r="AB141" s="448" t="s">
        <v>547</v>
      </c>
      <c r="AC141" s="241"/>
      <c r="AD141" s="241"/>
      <c r="AE141" s="241"/>
      <c r="AG141" s="259"/>
      <c r="AH141" s="259"/>
    </row>
    <row r="142" spans="1:34" ht="15" x14ac:dyDescent="0.25">
      <c r="A142" s="116">
        <v>314</v>
      </c>
      <c r="B142" s="36" t="s">
        <v>72</v>
      </c>
      <c r="C142" s="148"/>
      <c r="D142" s="146">
        <v>459054.11</v>
      </c>
      <c r="E142" s="146"/>
      <c r="F142" s="155">
        <v>48579</v>
      </c>
      <c r="G142" s="148"/>
      <c r="H142" s="163" t="s">
        <v>73</v>
      </c>
      <c r="J142" s="157">
        <v>-15</v>
      </c>
      <c r="K142" s="164"/>
      <c r="L142" s="149">
        <f>+ROUND(N142*D142/100,0)</f>
        <v>11155</v>
      </c>
      <c r="M142" s="165"/>
      <c r="N142" s="158">
        <v>2.4300000000000002</v>
      </c>
      <c r="O142" s="146"/>
      <c r="P142" s="155">
        <v>48579</v>
      </c>
      <c r="Q142" s="152"/>
      <c r="R142" s="155" t="s">
        <v>74</v>
      </c>
      <c r="T142" s="159">
        <v>-14</v>
      </c>
      <c r="U142" s="160"/>
      <c r="V142" s="153">
        <v>14741</v>
      </c>
      <c r="W142" s="161"/>
      <c r="X142" s="162">
        <v>3.21</v>
      </c>
      <c r="Y142" s="41"/>
      <c r="Z142" s="153">
        <f>+V142-L142</f>
        <v>3586</v>
      </c>
      <c r="AB142" s="448" t="s">
        <v>547</v>
      </c>
      <c r="AC142" s="241"/>
      <c r="AD142" s="241"/>
      <c r="AE142" s="241"/>
      <c r="AG142" s="259"/>
      <c r="AH142" s="259"/>
    </row>
    <row r="143" spans="1:34" ht="15" x14ac:dyDescent="0.25">
      <c r="A143" s="116">
        <v>315</v>
      </c>
      <c r="B143" s="36" t="s">
        <v>75</v>
      </c>
      <c r="C143" s="148"/>
      <c r="D143" s="146">
        <v>3091504.03</v>
      </c>
      <c r="E143" s="146"/>
      <c r="F143" s="155">
        <v>48579</v>
      </c>
      <c r="G143" s="148"/>
      <c r="H143" s="163" t="s">
        <v>76</v>
      </c>
      <c r="J143" s="157">
        <v>-14</v>
      </c>
      <c r="K143" s="164"/>
      <c r="L143" s="149">
        <f>+ROUND(N143*D143/100,0)</f>
        <v>88726</v>
      </c>
      <c r="M143" s="165"/>
      <c r="N143" s="158">
        <v>2.87</v>
      </c>
      <c r="O143" s="146"/>
      <c r="P143" s="155">
        <v>48579</v>
      </c>
      <c r="Q143" s="152"/>
      <c r="R143" s="155" t="s">
        <v>77</v>
      </c>
      <c r="T143" s="159">
        <v>-14</v>
      </c>
      <c r="U143" s="160"/>
      <c r="V143" s="153">
        <v>132357</v>
      </c>
      <c r="W143" s="161"/>
      <c r="X143" s="162">
        <v>4.28</v>
      </c>
      <c r="Y143" s="41"/>
      <c r="Z143" s="153">
        <f>+V143-L143</f>
        <v>43631</v>
      </c>
      <c r="AB143" s="448" t="s">
        <v>547</v>
      </c>
      <c r="AC143" s="241"/>
      <c r="AD143" s="241"/>
      <c r="AE143" s="241"/>
      <c r="AG143" s="259"/>
      <c r="AH143" s="259"/>
    </row>
    <row r="144" spans="1:34" ht="15" x14ac:dyDescent="0.25">
      <c r="A144" s="116">
        <v>316</v>
      </c>
      <c r="B144" s="36" t="s">
        <v>78</v>
      </c>
      <c r="C144" s="148"/>
      <c r="D144" s="169">
        <v>356780.79</v>
      </c>
      <c r="E144" s="146"/>
      <c r="F144" s="155">
        <v>48579</v>
      </c>
      <c r="G144" s="148"/>
      <c r="H144" s="163" t="s">
        <v>79</v>
      </c>
      <c r="J144" s="157">
        <v>-13</v>
      </c>
      <c r="K144" s="164"/>
      <c r="L144" s="170">
        <f>+ROUND(N144*D144/100,0)</f>
        <v>11310</v>
      </c>
      <c r="M144" s="165"/>
      <c r="N144" s="158">
        <v>3.17</v>
      </c>
      <c r="O144" s="146"/>
      <c r="P144" s="155">
        <v>48579</v>
      </c>
      <c r="Q144" s="152"/>
      <c r="R144" s="155" t="s">
        <v>80</v>
      </c>
      <c r="T144" s="159">
        <v>-12</v>
      </c>
      <c r="U144" s="160"/>
      <c r="V144" s="171">
        <v>11121</v>
      </c>
      <c r="W144" s="161"/>
      <c r="X144" s="162">
        <v>3.12</v>
      </c>
      <c r="Y144" s="41"/>
      <c r="Z144" s="171">
        <f>+V144-L144</f>
        <v>-189</v>
      </c>
      <c r="AB144" s="448" t="s">
        <v>547</v>
      </c>
      <c r="AC144" s="241"/>
      <c r="AD144" s="241"/>
      <c r="AE144" s="241"/>
      <c r="AG144" s="259"/>
      <c r="AH144" s="259"/>
    </row>
    <row r="145" spans="1:34" ht="15" x14ac:dyDescent="0.25">
      <c r="A145" s="116"/>
      <c r="B145" s="42" t="s">
        <v>113</v>
      </c>
      <c r="C145" s="148"/>
      <c r="D145" s="146">
        <f>+SUBTOTAL(9,D139:D144)</f>
        <v>17663085.919999998</v>
      </c>
      <c r="E145" s="146"/>
      <c r="F145" s="147"/>
      <c r="G145" s="148"/>
      <c r="H145" s="40"/>
      <c r="J145" s="126"/>
      <c r="K145" s="164"/>
      <c r="L145" s="149">
        <f>+SUBTOTAL(9,L139:L144)</f>
        <v>392837</v>
      </c>
      <c r="M145" s="165"/>
      <c r="N145" s="43">
        <f>+ROUND(L145/$D145*100,2)</f>
        <v>2.2200000000000002</v>
      </c>
      <c r="O145" s="146"/>
      <c r="P145" s="151"/>
      <c r="Q145" s="152"/>
      <c r="T145" s="130"/>
      <c r="U145" s="160"/>
      <c r="V145" s="153">
        <f>+SUBTOTAL(9,V139:V144)</f>
        <v>509273</v>
      </c>
      <c r="W145" s="161"/>
      <c r="X145" s="44">
        <f>+ROUND(V145/$D145*100,2)</f>
        <v>2.88</v>
      </c>
      <c r="Y145" s="41"/>
      <c r="Z145" s="153">
        <f>+SUBTOTAL(9,Z139:Z144)</f>
        <v>116436</v>
      </c>
      <c r="AB145" s="448"/>
      <c r="AC145" s="241"/>
      <c r="AD145" s="241"/>
      <c r="AE145" s="241"/>
      <c r="AG145" s="259"/>
      <c r="AH145" s="259"/>
    </row>
    <row r="146" spans="1:34" ht="15" x14ac:dyDescent="0.25">
      <c r="A146" s="116"/>
      <c r="B146" s="42"/>
      <c r="C146" s="148"/>
      <c r="D146" s="146"/>
      <c r="E146" s="146"/>
      <c r="F146" s="147"/>
      <c r="G146" s="148"/>
      <c r="H146" s="40"/>
      <c r="J146" s="126"/>
      <c r="K146" s="164"/>
      <c r="L146" s="149"/>
      <c r="M146" s="165"/>
      <c r="N146" s="43"/>
      <c r="O146" s="146"/>
      <c r="P146" s="151"/>
      <c r="Q146" s="152"/>
      <c r="T146" s="130"/>
      <c r="U146" s="160"/>
      <c r="V146" s="153"/>
      <c r="W146" s="161"/>
      <c r="X146" s="44"/>
      <c r="Y146" s="41"/>
      <c r="Z146" s="153"/>
      <c r="AB146" s="448"/>
      <c r="AC146" s="241"/>
      <c r="AD146" s="241"/>
      <c r="AE146" s="241"/>
      <c r="AG146" s="259"/>
      <c r="AH146" s="259"/>
    </row>
    <row r="147" spans="1:34" ht="15" x14ac:dyDescent="0.25">
      <c r="A147" s="116"/>
      <c r="B147" s="36" t="s">
        <v>83</v>
      </c>
      <c r="C147" s="148"/>
      <c r="D147" s="169"/>
      <c r="E147" s="146"/>
      <c r="F147" s="147"/>
      <c r="G147" s="148"/>
      <c r="H147" s="40"/>
      <c r="J147" s="126"/>
      <c r="K147" s="164"/>
      <c r="L147" s="170">
        <v>-2341500</v>
      </c>
      <c r="M147" s="165"/>
      <c r="N147" s="43"/>
      <c r="O147" s="146"/>
      <c r="P147" s="151"/>
      <c r="Q147" s="152"/>
      <c r="T147" s="130"/>
      <c r="U147" s="160"/>
      <c r="V147" s="171">
        <v>0</v>
      </c>
      <c r="W147" s="161"/>
      <c r="X147" s="44"/>
      <c r="Y147" s="41"/>
      <c r="Z147" s="171">
        <f>+V147-L147</f>
        <v>2341500</v>
      </c>
      <c r="AB147" s="448" t="s">
        <v>547</v>
      </c>
      <c r="AC147" s="241"/>
      <c r="AD147" s="241"/>
      <c r="AE147" s="241"/>
      <c r="AG147" s="259"/>
      <c r="AH147" s="259"/>
    </row>
    <row r="148" spans="1:34" x14ac:dyDescent="0.2">
      <c r="A148" s="116"/>
      <c r="B148" s="36"/>
      <c r="C148" s="148"/>
      <c r="D148" s="146"/>
      <c r="E148" s="146"/>
      <c r="F148" s="147"/>
      <c r="G148" s="148"/>
      <c r="H148" s="40"/>
      <c r="J148" s="126"/>
      <c r="K148" s="164"/>
      <c r="L148" s="149"/>
      <c r="M148" s="165"/>
      <c r="N148" s="150"/>
      <c r="O148" s="146"/>
      <c r="P148" s="151"/>
      <c r="Q148" s="152"/>
      <c r="T148" s="130"/>
      <c r="U148" s="160"/>
      <c r="V148" s="153"/>
      <c r="W148" s="161"/>
      <c r="X148" s="154"/>
      <c r="Y148" s="41"/>
      <c r="Z148" s="153"/>
      <c r="AC148" s="241"/>
      <c r="AD148" s="241"/>
      <c r="AE148" s="241"/>
      <c r="AG148" s="259"/>
      <c r="AH148" s="259"/>
    </row>
    <row r="149" spans="1:34" x14ac:dyDescent="0.2">
      <c r="A149" s="144" t="s">
        <v>114</v>
      </c>
      <c r="B149" s="36"/>
      <c r="C149" s="148"/>
      <c r="D149" s="146">
        <f>+SUBTOTAL(9,D115:D148)</f>
        <v>82344680.179999992</v>
      </c>
      <c r="E149" s="146"/>
      <c r="F149" s="147"/>
      <c r="G149" s="148"/>
      <c r="H149" s="40"/>
      <c r="J149" s="126"/>
      <c r="K149" s="164"/>
      <c r="L149" s="149">
        <f>+SUBTOTAL(9,L115:L148)</f>
        <v>-448370</v>
      </c>
      <c r="M149" s="165"/>
      <c r="N149" s="150"/>
      <c r="O149" s="146"/>
      <c r="P149" s="151"/>
      <c r="Q149" s="152"/>
      <c r="T149" s="130"/>
      <c r="U149" s="160"/>
      <c r="V149" s="153">
        <f>+SUBTOTAL(9,V115:V148)</f>
        <v>1975855</v>
      </c>
      <c r="W149" s="161"/>
      <c r="X149" s="154"/>
      <c r="Y149" s="41"/>
      <c r="Z149" s="153">
        <f>+SUBTOTAL(9,Z115:Z148)</f>
        <v>2424225</v>
      </c>
      <c r="AC149" s="241"/>
      <c r="AD149" s="241"/>
      <c r="AE149" s="241"/>
      <c r="AG149" s="259"/>
      <c r="AH149" s="259"/>
    </row>
    <row r="150" spans="1:34" x14ac:dyDescent="0.2">
      <c r="A150" s="116"/>
      <c r="B150" s="36"/>
      <c r="C150" s="148"/>
      <c r="D150" s="146"/>
      <c r="E150" s="146"/>
      <c r="F150" s="147"/>
      <c r="G150" s="148"/>
      <c r="H150" s="40"/>
      <c r="J150" s="126"/>
      <c r="K150" s="164"/>
      <c r="L150" s="149"/>
      <c r="M150" s="165"/>
      <c r="N150" s="150"/>
      <c r="O150" s="146"/>
      <c r="P150" s="151"/>
      <c r="Q150" s="152"/>
      <c r="T150" s="130"/>
      <c r="U150" s="160"/>
      <c r="V150" s="153"/>
      <c r="W150" s="161"/>
      <c r="X150" s="154"/>
      <c r="Y150" s="41"/>
      <c r="Z150" s="153"/>
      <c r="AC150" s="241"/>
      <c r="AD150" s="241"/>
      <c r="AE150" s="241"/>
      <c r="AG150" s="259"/>
      <c r="AH150" s="259"/>
    </row>
    <row r="151" spans="1:34" x14ac:dyDescent="0.2">
      <c r="A151" s="116"/>
      <c r="B151" s="36"/>
      <c r="C151" s="148"/>
      <c r="D151" s="146"/>
      <c r="E151" s="146"/>
      <c r="F151" s="147"/>
      <c r="G151" s="148"/>
      <c r="H151" s="40"/>
      <c r="J151" s="126"/>
      <c r="K151" s="164"/>
      <c r="L151" s="149"/>
      <c r="M151" s="165"/>
      <c r="N151" s="150"/>
      <c r="O151" s="146"/>
      <c r="P151" s="151"/>
      <c r="Q151" s="152"/>
      <c r="T151" s="130"/>
      <c r="U151" s="160"/>
      <c r="V151" s="153"/>
      <c r="W151" s="161"/>
      <c r="X151" s="154"/>
      <c r="Y151" s="41"/>
      <c r="Z151" s="153"/>
      <c r="AC151" s="241"/>
      <c r="AD151" s="241"/>
      <c r="AE151" s="241"/>
      <c r="AG151" s="259"/>
      <c r="AH151" s="259"/>
    </row>
    <row r="152" spans="1:34" x14ac:dyDescent="0.2">
      <c r="A152" s="144" t="s">
        <v>115</v>
      </c>
      <c r="B152" s="36"/>
      <c r="C152" s="148"/>
      <c r="D152" s="146"/>
      <c r="E152" s="146"/>
      <c r="F152" s="147"/>
      <c r="G152" s="148"/>
      <c r="H152" s="40"/>
      <c r="J152" s="126"/>
      <c r="K152" s="164"/>
      <c r="L152" s="149"/>
      <c r="M152" s="165"/>
      <c r="N152" s="150"/>
      <c r="O152" s="146"/>
      <c r="P152" s="151"/>
      <c r="Q152" s="152"/>
      <c r="T152" s="130"/>
      <c r="U152" s="160"/>
      <c r="V152" s="153"/>
      <c r="W152" s="161"/>
      <c r="X152" s="154"/>
      <c r="Y152" s="41"/>
      <c r="Z152" s="153"/>
      <c r="AC152" s="241"/>
      <c r="AD152" s="241"/>
      <c r="AE152" s="241"/>
      <c r="AG152" s="259"/>
      <c r="AH152" s="259"/>
    </row>
    <row r="153" spans="1:34" x14ac:dyDescent="0.2">
      <c r="A153" s="116"/>
      <c r="B153" s="36"/>
      <c r="C153" s="148"/>
      <c r="D153" s="146"/>
      <c r="E153" s="146"/>
      <c r="F153" s="147"/>
      <c r="G153" s="148"/>
      <c r="H153" s="40"/>
      <c r="J153" s="126"/>
      <c r="K153" s="164"/>
      <c r="L153" s="149"/>
      <c r="M153" s="165"/>
      <c r="N153" s="150"/>
      <c r="O153" s="146"/>
      <c r="P153" s="151"/>
      <c r="Q153" s="152"/>
      <c r="T153" s="130"/>
      <c r="U153" s="160"/>
      <c r="V153" s="153"/>
      <c r="W153" s="161"/>
      <c r="X153" s="154"/>
      <c r="Y153" s="41"/>
      <c r="Z153" s="153"/>
      <c r="AC153" s="241"/>
      <c r="AD153" s="241"/>
      <c r="AE153" s="241"/>
      <c r="AG153" s="259"/>
      <c r="AH153" s="259"/>
    </row>
    <row r="154" spans="1:34" x14ac:dyDescent="0.2">
      <c r="A154" s="116"/>
      <c r="B154" s="36" t="s">
        <v>116</v>
      </c>
      <c r="C154" s="148"/>
      <c r="D154" s="146"/>
      <c r="E154" s="146"/>
      <c r="F154" s="147"/>
      <c r="G154" s="148"/>
      <c r="H154" s="40"/>
      <c r="J154" s="126"/>
      <c r="K154" s="164"/>
      <c r="L154" s="149"/>
      <c r="M154" s="165"/>
      <c r="N154" s="150"/>
      <c r="O154" s="146"/>
      <c r="P154" s="151"/>
      <c r="Q154" s="152"/>
      <c r="T154" s="130"/>
      <c r="U154" s="160"/>
      <c r="V154" s="153"/>
      <c r="W154" s="161"/>
      <c r="X154" s="154"/>
      <c r="Y154" s="41"/>
      <c r="Z154" s="153"/>
      <c r="AC154" s="241"/>
      <c r="AD154" s="241"/>
      <c r="AE154" s="241"/>
      <c r="AG154" s="259"/>
      <c r="AH154" s="259"/>
    </row>
    <row r="155" spans="1:34" ht="15" x14ac:dyDescent="0.25">
      <c r="A155" s="116">
        <v>311</v>
      </c>
      <c r="B155" s="36" t="s">
        <v>66</v>
      </c>
      <c r="C155" s="148"/>
      <c r="D155" s="146">
        <v>1114074.75</v>
      </c>
      <c r="E155" s="146"/>
      <c r="F155" s="155">
        <v>47848</v>
      </c>
      <c r="G155" s="148"/>
      <c r="H155" s="163" t="s">
        <v>67</v>
      </c>
      <c r="J155" s="157">
        <v>-5</v>
      </c>
      <c r="K155" s="164"/>
      <c r="L155" s="149">
        <f>+ROUND(N155*D155/100,0)</f>
        <v>51470</v>
      </c>
      <c r="M155" s="165"/>
      <c r="N155" s="158">
        <v>4.62</v>
      </c>
      <c r="O155" s="146"/>
      <c r="P155" s="155">
        <v>45291</v>
      </c>
      <c r="Q155" s="152"/>
      <c r="R155" s="155" t="s">
        <v>68</v>
      </c>
      <c r="T155" s="159">
        <v>-1</v>
      </c>
      <c r="U155" s="160"/>
      <c r="V155" s="153">
        <v>81180</v>
      </c>
      <c r="W155" s="161"/>
      <c r="X155" s="162">
        <v>7.29</v>
      </c>
      <c r="Y155" s="41"/>
      <c r="Z155" s="153">
        <f>+V155-L155</f>
        <v>29710</v>
      </c>
      <c r="AB155" s="448" t="s">
        <v>547</v>
      </c>
      <c r="AC155" s="241"/>
      <c r="AD155" s="241"/>
      <c r="AE155" s="241"/>
      <c r="AG155" s="259"/>
      <c r="AH155" s="259"/>
    </row>
    <row r="156" spans="1:34" ht="15" x14ac:dyDescent="0.25">
      <c r="A156" s="116">
        <v>312</v>
      </c>
      <c r="B156" s="36" t="s">
        <v>69</v>
      </c>
      <c r="C156" s="148"/>
      <c r="D156" s="146">
        <v>46161869.509999998</v>
      </c>
      <c r="E156" s="146"/>
      <c r="F156" s="155">
        <v>47848</v>
      </c>
      <c r="G156" s="148"/>
      <c r="H156" s="163" t="s">
        <v>70</v>
      </c>
      <c r="J156" s="157">
        <v>-5</v>
      </c>
      <c r="K156" s="164"/>
      <c r="L156" s="149">
        <f>+ROUND(N156*D156/100,0)</f>
        <v>1449483</v>
      </c>
      <c r="M156" s="165"/>
      <c r="N156" s="158">
        <v>3.14</v>
      </c>
      <c r="O156" s="146"/>
      <c r="P156" s="155">
        <v>45291</v>
      </c>
      <c r="Q156" s="152"/>
      <c r="R156" s="155" t="s">
        <v>71</v>
      </c>
      <c r="T156" s="159">
        <v>-1</v>
      </c>
      <c r="U156" s="160"/>
      <c r="V156" s="153">
        <v>7910796</v>
      </c>
      <c r="W156" s="161"/>
      <c r="X156" s="162">
        <v>17.14</v>
      </c>
      <c r="Y156" s="41"/>
      <c r="Z156" s="153">
        <f>+V156-L156</f>
        <v>6461313</v>
      </c>
      <c r="AB156" s="448" t="s">
        <v>547</v>
      </c>
      <c r="AC156" s="241"/>
      <c r="AD156" s="241"/>
      <c r="AE156" s="241"/>
      <c r="AG156" s="259"/>
      <c r="AH156" s="259"/>
    </row>
    <row r="157" spans="1:34" ht="15" x14ac:dyDescent="0.25">
      <c r="A157" s="116">
        <v>314</v>
      </c>
      <c r="B157" s="36" t="s">
        <v>72</v>
      </c>
      <c r="C157" s="148"/>
      <c r="D157" s="146">
        <v>5299121.01</v>
      </c>
      <c r="E157" s="146"/>
      <c r="F157" s="155">
        <v>47848</v>
      </c>
      <c r="G157" s="148"/>
      <c r="H157" s="163" t="s">
        <v>73</v>
      </c>
      <c r="J157" s="157">
        <v>-6</v>
      </c>
      <c r="K157" s="164"/>
      <c r="L157" s="149">
        <f>+ROUND(N157*D157/100,0)</f>
        <v>195538</v>
      </c>
      <c r="M157" s="165"/>
      <c r="N157" s="158">
        <v>3.69</v>
      </c>
      <c r="O157" s="146"/>
      <c r="P157" s="155">
        <v>45291</v>
      </c>
      <c r="Q157" s="152"/>
      <c r="R157" s="155" t="s">
        <v>74</v>
      </c>
      <c r="T157" s="159">
        <v>-1</v>
      </c>
      <c r="U157" s="160"/>
      <c r="V157" s="153">
        <v>788111</v>
      </c>
      <c r="W157" s="161"/>
      <c r="X157" s="162">
        <v>14.87</v>
      </c>
      <c r="Y157" s="41"/>
      <c r="Z157" s="153">
        <f>+V157-L157</f>
        <v>592573</v>
      </c>
      <c r="AB157" s="448" t="s">
        <v>547</v>
      </c>
      <c r="AC157" s="241"/>
      <c r="AD157" s="241"/>
      <c r="AE157" s="241"/>
      <c r="AG157" s="259"/>
      <c r="AH157" s="259"/>
    </row>
    <row r="158" spans="1:34" ht="15" x14ac:dyDescent="0.25">
      <c r="A158" s="116">
        <v>315</v>
      </c>
      <c r="B158" s="36" t="s">
        <v>75</v>
      </c>
      <c r="C158" s="148"/>
      <c r="D158" s="146">
        <v>1006355.8</v>
      </c>
      <c r="E158" s="146"/>
      <c r="F158" s="155">
        <v>47848</v>
      </c>
      <c r="G158" s="148"/>
      <c r="H158" s="163" t="s">
        <v>76</v>
      </c>
      <c r="J158" s="157">
        <v>-5</v>
      </c>
      <c r="K158" s="164"/>
      <c r="L158" s="149">
        <f>+ROUND(N158*D158/100,0)</f>
        <v>17511</v>
      </c>
      <c r="M158" s="165"/>
      <c r="N158" s="158">
        <v>1.74</v>
      </c>
      <c r="O158" s="146"/>
      <c r="P158" s="155">
        <v>45291</v>
      </c>
      <c r="Q158" s="152"/>
      <c r="R158" s="155" t="s">
        <v>77</v>
      </c>
      <c r="T158" s="159">
        <v>-1</v>
      </c>
      <c r="U158" s="160"/>
      <c r="V158" s="153">
        <v>110546</v>
      </c>
      <c r="W158" s="161"/>
      <c r="X158" s="162">
        <v>10.98</v>
      </c>
      <c r="Y158" s="41"/>
      <c r="Z158" s="153">
        <f>+V158-L158</f>
        <v>93035</v>
      </c>
      <c r="AB158" s="448" t="s">
        <v>547</v>
      </c>
      <c r="AC158" s="241"/>
      <c r="AD158" s="241"/>
      <c r="AE158" s="241"/>
      <c r="AG158" s="259"/>
      <c r="AH158" s="259"/>
    </row>
    <row r="159" spans="1:34" ht="15" x14ac:dyDescent="0.25">
      <c r="A159" s="116">
        <v>316</v>
      </c>
      <c r="B159" s="36" t="s">
        <v>78</v>
      </c>
      <c r="C159" s="148"/>
      <c r="D159" s="146">
        <v>235462</v>
      </c>
      <c r="E159" s="146"/>
      <c r="F159" s="155">
        <v>47848</v>
      </c>
      <c r="G159" s="148"/>
      <c r="H159" s="163" t="s">
        <v>79</v>
      </c>
      <c r="J159" s="157">
        <v>-6</v>
      </c>
      <c r="K159" s="164"/>
      <c r="L159" s="149">
        <f>+ROUND(N159*D159/100,0)</f>
        <v>7582</v>
      </c>
      <c r="M159" s="165"/>
      <c r="N159" s="158">
        <v>3.22</v>
      </c>
      <c r="O159" s="146"/>
      <c r="P159" s="155">
        <v>45291</v>
      </c>
      <c r="Q159" s="152"/>
      <c r="R159" s="155" t="s">
        <v>80</v>
      </c>
      <c r="T159" s="159">
        <v>-1</v>
      </c>
      <c r="U159" s="160"/>
      <c r="V159" s="153">
        <v>27563</v>
      </c>
      <c r="W159" s="161"/>
      <c r="X159" s="162">
        <v>11.71</v>
      </c>
      <c r="Y159" s="41"/>
      <c r="Z159" s="153">
        <f>+V159-L159</f>
        <v>19981</v>
      </c>
      <c r="AB159" s="448" t="s">
        <v>547</v>
      </c>
      <c r="AC159" s="241"/>
      <c r="AD159" s="241"/>
      <c r="AE159" s="241"/>
      <c r="AG159" s="259"/>
      <c r="AH159" s="259"/>
    </row>
    <row r="160" spans="1:34" ht="15" x14ac:dyDescent="0.25">
      <c r="A160" s="116"/>
      <c r="B160" s="42" t="s">
        <v>117</v>
      </c>
      <c r="C160" s="148"/>
      <c r="D160" s="166">
        <f>+SUBTOTAL(9,D154:D159)</f>
        <v>53816883.069999993</v>
      </c>
      <c r="E160" s="146"/>
      <c r="F160" s="147"/>
      <c r="G160" s="148"/>
      <c r="H160" s="40"/>
      <c r="J160" s="126"/>
      <c r="K160" s="164"/>
      <c r="L160" s="167">
        <f>+SUBTOTAL(9,L154:L159)</f>
        <v>1721584</v>
      </c>
      <c r="M160" s="165"/>
      <c r="N160" s="43">
        <f>+ROUND(L160/$D160*100,2)</f>
        <v>3.2</v>
      </c>
      <c r="O160" s="146"/>
      <c r="P160" s="151"/>
      <c r="Q160" s="152"/>
      <c r="T160" s="130"/>
      <c r="U160" s="160"/>
      <c r="V160" s="168">
        <f>+SUBTOTAL(9,V154:V159)</f>
        <v>8918196</v>
      </c>
      <c r="W160" s="161"/>
      <c r="X160" s="44">
        <f>+ROUND(V160/$D160*100,2)</f>
        <v>16.57</v>
      </c>
      <c r="Y160" s="41"/>
      <c r="Z160" s="168">
        <f>+SUBTOTAL(9,Z154:Z159)</f>
        <v>7196612</v>
      </c>
      <c r="AB160" s="448"/>
      <c r="AC160" s="241"/>
      <c r="AD160" s="241"/>
      <c r="AE160" s="241"/>
      <c r="AG160" s="259"/>
      <c r="AH160" s="259"/>
    </row>
    <row r="161" spans="1:34" ht="15" x14ac:dyDescent="0.25">
      <c r="A161" s="116"/>
      <c r="B161" s="36"/>
      <c r="C161" s="148"/>
      <c r="D161" s="146"/>
      <c r="E161" s="146"/>
      <c r="F161" s="147"/>
      <c r="G161" s="148"/>
      <c r="H161" s="40"/>
      <c r="J161" s="126"/>
      <c r="K161" s="164"/>
      <c r="L161" s="149"/>
      <c r="M161" s="165"/>
      <c r="N161" s="150"/>
      <c r="O161" s="146"/>
      <c r="P161" s="151"/>
      <c r="Q161" s="152"/>
      <c r="T161" s="130"/>
      <c r="U161" s="160"/>
      <c r="V161" s="153"/>
      <c r="W161" s="161"/>
      <c r="X161" s="154"/>
      <c r="Y161" s="41"/>
      <c r="Z161" s="153"/>
      <c r="AB161" s="448"/>
      <c r="AC161" s="241"/>
      <c r="AD161" s="241"/>
      <c r="AE161" s="241"/>
      <c r="AG161" s="259"/>
      <c r="AH161" s="259"/>
    </row>
    <row r="162" spans="1:34" ht="15" x14ac:dyDescent="0.25">
      <c r="A162" s="116"/>
      <c r="B162" s="36" t="s">
        <v>118</v>
      </c>
      <c r="C162" s="148"/>
      <c r="D162" s="146"/>
      <c r="E162" s="146"/>
      <c r="F162" s="147"/>
      <c r="G162" s="148"/>
      <c r="H162" s="40"/>
      <c r="J162" s="126"/>
      <c r="K162" s="164"/>
      <c r="L162" s="149"/>
      <c r="M162" s="165"/>
      <c r="N162" s="150"/>
      <c r="O162" s="146"/>
      <c r="P162" s="151"/>
      <c r="Q162" s="152"/>
      <c r="T162" s="130"/>
      <c r="U162" s="160"/>
      <c r="V162" s="153"/>
      <c r="W162" s="161"/>
      <c r="X162" s="154"/>
      <c r="Y162" s="41"/>
      <c r="Z162" s="153"/>
      <c r="AB162" s="448"/>
      <c r="AC162" s="241"/>
      <c r="AD162" s="241"/>
      <c r="AE162" s="241"/>
      <c r="AG162" s="259"/>
      <c r="AH162" s="259"/>
    </row>
    <row r="163" spans="1:34" ht="15" x14ac:dyDescent="0.25">
      <c r="A163" s="116">
        <v>311</v>
      </c>
      <c r="B163" s="36" t="s">
        <v>66</v>
      </c>
      <c r="C163" s="148"/>
      <c r="D163" s="146">
        <v>1822757.74</v>
      </c>
      <c r="E163" s="146"/>
      <c r="F163" s="155">
        <v>47848</v>
      </c>
      <c r="G163" s="148"/>
      <c r="H163" s="163" t="s">
        <v>67</v>
      </c>
      <c r="J163" s="157">
        <v>-5</v>
      </c>
      <c r="K163" s="164"/>
      <c r="L163" s="149">
        <f>+ROUND(N163*D163/100,0)</f>
        <v>84211</v>
      </c>
      <c r="M163" s="165"/>
      <c r="N163" s="158">
        <v>4.62</v>
      </c>
      <c r="O163" s="146"/>
      <c r="P163" s="155">
        <v>45291</v>
      </c>
      <c r="Q163" s="152"/>
      <c r="R163" s="155" t="s">
        <v>68</v>
      </c>
      <c r="T163" s="159">
        <v>-1</v>
      </c>
      <c r="U163" s="160"/>
      <c r="V163" s="153">
        <v>139753</v>
      </c>
      <c r="W163" s="161"/>
      <c r="X163" s="162">
        <v>7.67</v>
      </c>
      <c r="Y163" s="41"/>
      <c r="Z163" s="153">
        <f>+V163-L163</f>
        <v>55542</v>
      </c>
      <c r="AB163" s="448" t="s">
        <v>547</v>
      </c>
      <c r="AC163" s="241"/>
      <c r="AD163" s="241"/>
      <c r="AE163" s="241"/>
      <c r="AG163" s="259"/>
      <c r="AH163" s="259"/>
    </row>
    <row r="164" spans="1:34" ht="15" x14ac:dyDescent="0.25">
      <c r="A164" s="116">
        <v>312</v>
      </c>
      <c r="B164" s="36" t="s">
        <v>69</v>
      </c>
      <c r="C164" s="148"/>
      <c r="D164" s="146">
        <v>23794489.309999999</v>
      </c>
      <c r="E164" s="146"/>
      <c r="F164" s="155">
        <v>47848</v>
      </c>
      <c r="G164" s="148"/>
      <c r="H164" s="163" t="s">
        <v>70</v>
      </c>
      <c r="J164" s="157">
        <v>-5</v>
      </c>
      <c r="K164" s="164"/>
      <c r="L164" s="149">
        <f>+ROUND(N164*D164/100,0)</f>
        <v>747147</v>
      </c>
      <c r="M164" s="165"/>
      <c r="N164" s="158">
        <v>3.14</v>
      </c>
      <c r="O164" s="146"/>
      <c r="P164" s="155">
        <v>45291</v>
      </c>
      <c r="Q164" s="152"/>
      <c r="R164" s="155" t="s">
        <v>71</v>
      </c>
      <c r="T164" s="159">
        <v>-1</v>
      </c>
      <c r="U164" s="160"/>
      <c r="V164" s="153">
        <v>4322873</v>
      </c>
      <c r="W164" s="161"/>
      <c r="X164" s="162">
        <v>18.170000000000002</v>
      </c>
      <c r="Y164" s="41"/>
      <c r="Z164" s="153">
        <f>+V164-L164</f>
        <v>3575726</v>
      </c>
      <c r="AB164" s="448" t="s">
        <v>547</v>
      </c>
      <c r="AC164" s="241"/>
      <c r="AD164" s="241"/>
      <c r="AE164" s="241"/>
      <c r="AG164" s="259"/>
      <c r="AH164" s="259"/>
    </row>
    <row r="165" spans="1:34" ht="15" x14ac:dyDescent="0.25">
      <c r="A165" s="116">
        <v>314</v>
      </c>
      <c r="B165" s="36" t="s">
        <v>72</v>
      </c>
      <c r="C165" s="148"/>
      <c r="D165" s="146">
        <v>4425863.08</v>
      </c>
      <c r="E165" s="146"/>
      <c r="F165" s="155">
        <v>47848</v>
      </c>
      <c r="G165" s="148"/>
      <c r="H165" s="163" t="s">
        <v>73</v>
      </c>
      <c r="J165" s="157">
        <v>-6</v>
      </c>
      <c r="K165" s="164"/>
      <c r="L165" s="149">
        <f>+ROUND(N165*D165/100,0)</f>
        <v>163314</v>
      </c>
      <c r="M165" s="165"/>
      <c r="N165" s="158">
        <v>3.69</v>
      </c>
      <c r="O165" s="146"/>
      <c r="P165" s="155">
        <v>45291</v>
      </c>
      <c r="Q165" s="152"/>
      <c r="R165" s="155" t="s">
        <v>74</v>
      </c>
      <c r="T165" s="159">
        <v>-1</v>
      </c>
      <c r="U165" s="160"/>
      <c r="V165" s="153">
        <v>671189</v>
      </c>
      <c r="W165" s="161"/>
      <c r="X165" s="162">
        <v>15.17</v>
      </c>
      <c r="Y165" s="41"/>
      <c r="Z165" s="153">
        <f>+V165-L165</f>
        <v>507875</v>
      </c>
      <c r="AB165" s="448" t="s">
        <v>547</v>
      </c>
      <c r="AC165" s="241"/>
      <c r="AD165" s="241"/>
      <c r="AE165" s="241"/>
      <c r="AG165" s="259"/>
      <c r="AH165" s="259"/>
    </row>
    <row r="166" spans="1:34" ht="15" x14ac:dyDescent="0.25">
      <c r="A166" s="116">
        <v>315</v>
      </c>
      <c r="B166" s="36" t="s">
        <v>75</v>
      </c>
      <c r="C166" s="148"/>
      <c r="D166" s="146">
        <v>1311554.3600000001</v>
      </c>
      <c r="E166" s="146"/>
      <c r="F166" s="155">
        <v>47848</v>
      </c>
      <c r="G166" s="148"/>
      <c r="H166" s="163" t="s">
        <v>76</v>
      </c>
      <c r="J166" s="157">
        <v>-5</v>
      </c>
      <c r="K166" s="164"/>
      <c r="L166" s="149">
        <f>+ROUND(N166*D166/100,0)</f>
        <v>22821</v>
      </c>
      <c r="M166" s="165"/>
      <c r="N166" s="158">
        <v>1.74</v>
      </c>
      <c r="O166" s="146"/>
      <c r="P166" s="155">
        <v>45291</v>
      </c>
      <c r="Q166" s="152"/>
      <c r="R166" s="155" t="s">
        <v>77</v>
      </c>
      <c r="T166" s="159">
        <v>-1</v>
      </c>
      <c r="U166" s="160"/>
      <c r="V166" s="153">
        <v>134916</v>
      </c>
      <c r="W166" s="161"/>
      <c r="X166" s="162">
        <v>10.29</v>
      </c>
      <c r="Y166" s="41"/>
      <c r="Z166" s="153">
        <f>+V166-L166</f>
        <v>112095</v>
      </c>
      <c r="AB166" s="448" t="s">
        <v>547</v>
      </c>
      <c r="AC166" s="241"/>
      <c r="AD166" s="241"/>
      <c r="AE166" s="241"/>
      <c r="AG166" s="259"/>
      <c r="AH166" s="259"/>
    </row>
    <row r="167" spans="1:34" ht="15" x14ac:dyDescent="0.25">
      <c r="A167" s="116">
        <v>316</v>
      </c>
      <c r="B167" s="36" t="s">
        <v>78</v>
      </c>
      <c r="C167" s="148"/>
      <c r="D167" s="146">
        <v>208134.99</v>
      </c>
      <c r="E167" s="146"/>
      <c r="F167" s="155">
        <v>47848</v>
      </c>
      <c r="G167" s="148"/>
      <c r="H167" s="163" t="s">
        <v>79</v>
      </c>
      <c r="J167" s="157">
        <v>-6</v>
      </c>
      <c r="K167" s="164"/>
      <c r="L167" s="149">
        <f>+ROUND(N167*D167/100,0)</f>
        <v>6702</v>
      </c>
      <c r="M167" s="165"/>
      <c r="N167" s="158">
        <v>3.22</v>
      </c>
      <c r="O167" s="146"/>
      <c r="P167" s="155">
        <v>45291</v>
      </c>
      <c r="Q167" s="152"/>
      <c r="R167" s="155" t="s">
        <v>80</v>
      </c>
      <c r="T167" s="159">
        <v>-1</v>
      </c>
      <c r="U167" s="160"/>
      <c r="V167" s="153">
        <v>21735</v>
      </c>
      <c r="W167" s="161"/>
      <c r="X167" s="162">
        <v>10.44</v>
      </c>
      <c r="Y167" s="41"/>
      <c r="Z167" s="153">
        <f>+V167-L167</f>
        <v>15033</v>
      </c>
      <c r="AB167" s="448" t="s">
        <v>547</v>
      </c>
      <c r="AC167" s="241"/>
      <c r="AD167" s="241"/>
      <c r="AE167" s="241"/>
      <c r="AG167" s="259"/>
      <c r="AH167" s="259"/>
    </row>
    <row r="168" spans="1:34" ht="15" x14ac:dyDescent="0.25">
      <c r="A168" s="116"/>
      <c r="B168" s="42" t="s">
        <v>119</v>
      </c>
      <c r="C168" s="148"/>
      <c r="D168" s="166">
        <f>+SUBTOTAL(9,D162:D167)</f>
        <v>31562799.479999993</v>
      </c>
      <c r="E168" s="146"/>
      <c r="F168" s="147"/>
      <c r="G168" s="148"/>
      <c r="H168" s="40"/>
      <c r="J168" s="126"/>
      <c r="K168" s="164"/>
      <c r="L168" s="167">
        <f>+SUBTOTAL(9,L162:L167)</f>
        <v>1024195</v>
      </c>
      <c r="M168" s="165"/>
      <c r="N168" s="43">
        <f>+ROUND(L168/$D168*100,2)</f>
        <v>3.24</v>
      </c>
      <c r="O168" s="146"/>
      <c r="P168" s="151"/>
      <c r="Q168" s="152"/>
      <c r="T168" s="130"/>
      <c r="U168" s="160"/>
      <c r="V168" s="168">
        <f>+SUBTOTAL(9,V162:V167)</f>
        <v>5290466</v>
      </c>
      <c r="W168" s="161"/>
      <c r="X168" s="44">
        <f>+ROUND(V168/$D168*100,2)</f>
        <v>16.760000000000002</v>
      </c>
      <c r="Y168" s="41"/>
      <c r="Z168" s="168">
        <f>+SUBTOTAL(9,Z162:Z167)</f>
        <v>4266271</v>
      </c>
      <c r="AB168" s="448"/>
      <c r="AC168" s="241"/>
      <c r="AD168" s="241"/>
      <c r="AE168" s="241"/>
      <c r="AG168" s="259"/>
      <c r="AH168" s="259"/>
    </row>
    <row r="169" spans="1:34" ht="15" x14ac:dyDescent="0.25">
      <c r="A169" s="116"/>
      <c r="B169" s="36"/>
      <c r="C169" s="148"/>
      <c r="D169" s="146"/>
      <c r="E169" s="146"/>
      <c r="F169" s="147"/>
      <c r="G169" s="148"/>
      <c r="H169" s="40"/>
      <c r="J169" s="126"/>
      <c r="K169" s="164"/>
      <c r="L169" s="149"/>
      <c r="M169" s="165"/>
      <c r="N169" s="150"/>
      <c r="O169" s="146"/>
      <c r="P169" s="151"/>
      <c r="Q169" s="152"/>
      <c r="T169" s="130"/>
      <c r="U169" s="160"/>
      <c r="V169" s="153"/>
      <c r="W169" s="161"/>
      <c r="X169" s="154"/>
      <c r="Y169" s="41"/>
      <c r="Z169" s="153"/>
      <c r="AB169" s="448"/>
      <c r="AC169" s="241"/>
      <c r="AD169" s="241"/>
      <c r="AE169" s="241"/>
      <c r="AG169" s="259"/>
      <c r="AH169" s="259"/>
    </row>
    <row r="170" spans="1:34" ht="15" x14ac:dyDescent="0.25">
      <c r="A170" s="116"/>
      <c r="B170" s="36"/>
      <c r="C170" s="148"/>
      <c r="D170" s="146"/>
      <c r="E170" s="146"/>
      <c r="F170" s="147"/>
      <c r="G170" s="148"/>
      <c r="H170" s="40"/>
      <c r="J170" s="126"/>
      <c r="K170" s="164"/>
      <c r="L170" s="149"/>
      <c r="M170" s="165"/>
      <c r="N170" s="150"/>
      <c r="O170" s="146"/>
      <c r="P170" s="151"/>
      <c r="Q170" s="152"/>
      <c r="T170" s="130"/>
      <c r="U170" s="160"/>
      <c r="V170" s="153"/>
      <c r="W170" s="161"/>
      <c r="X170" s="154"/>
      <c r="Y170" s="41"/>
      <c r="Z170" s="153"/>
      <c r="AB170" s="448"/>
      <c r="AC170" s="241"/>
      <c r="AD170" s="241"/>
      <c r="AE170" s="241"/>
      <c r="AG170" s="259"/>
      <c r="AH170" s="259"/>
    </row>
    <row r="171" spans="1:34" ht="15" x14ac:dyDescent="0.25">
      <c r="A171" s="116"/>
      <c r="B171" s="36" t="s">
        <v>120</v>
      </c>
      <c r="C171" s="148"/>
      <c r="D171" s="146"/>
      <c r="E171" s="146"/>
      <c r="F171" s="147"/>
      <c r="G171" s="148"/>
      <c r="H171" s="40"/>
      <c r="J171" s="126"/>
      <c r="K171" s="164"/>
      <c r="L171" s="149"/>
      <c r="M171" s="165"/>
      <c r="N171" s="150"/>
      <c r="O171" s="146"/>
      <c r="P171" s="151"/>
      <c r="Q171" s="152"/>
      <c r="T171" s="130"/>
      <c r="U171" s="160"/>
      <c r="V171" s="153"/>
      <c r="W171" s="161"/>
      <c r="X171" s="154"/>
      <c r="Y171" s="41"/>
      <c r="Z171" s="153"/>
      <c r="AB171" s="448"/>
      <c r="AC171" s="241"/>
      <c r="AD171" s="241"/>
      <c r="AE171" s="241"/>
      <c r="AG171" s="259"/>
      <c r="AH171" s="259"/>
    </row>
    <row r="172" spans="1:34" ht="15" x14ac:dyDescent="0.25">
      <c r="A172" s="116">
        <v>311</v>
      </c>
      <c r="B172" s="36" t="s">
        <v>66</v>
      </c>
      <c r="C172" s="148"/>
      <c r="D172" s="146">
        <v>14836254.060000001</v>
      </c>
      <c r="E172" s="146"/>
      <c r="F172" s="155">
        <v>47848</v>
      </c>
      <c r="G172" s="148"/>
      <c r="H172" s="163" t="s">
        <v>67</v>
      </c>
      <c r="J172" s="157">
        <v>-5</v>
      </c>
      <c r="K172" s="164"/>
      <c r="L172" s="149">
        <f>+ROUND(N172*D172/100,0)</f>
        <v>685435</v>
      </c>
      <c r="M172" s="165"/>
      <c r="N172" s="158">
        <v>4.62</v>
      </c>
      <c r="O172" s="146"/>
      <c r="P172" s="155">
        <v>45291</v>
      </c>
      <c r="Q172" s="152"/>
      <c r="R172" s="155" t="s">
        <v>68</v>
      </c>
      <c r="T172" s="159">
        <v>0</v>
      </c>
      <c r="U172" s="160"/>
      <c r="V172" s="153">
        <v>2112199</v>
      </c>
      <c r="W172" s="161"/>
      <c r="X172" s="162">
        <v>14.24</v>
      </c>
      <c r="Y172" s="41"/>
      <c r="Z172" s="153">
        <f>+V172-L172</f>
        <v>1426764</v>
      </c>
      <c r="AB172" s="448" t="s">
        <v>547</v>
      </c>
      <c r="AC172" s="241"/>
      <c r="AD172" s="241"/>
      <c r="AE172" s="241"/>
      <c r="AG172" s="259"/>
      <c r="AH172" s="259"/>
    </row>
    <row r="173" spans="1:34" ht="15" x14ac:dyDescent="0.25">
      <c r="A173" s="116">
        <v>312</v>
      </c>
      <c r="B173" s="36" t="s">
        <v>69</v>
      </c>
      <c r="C173" s="148"/>
      <c r="D173" s="146">
        <v>12243283.470000001</v>
      </c>
      <c r="E173" s="146"/>
      <c r="F173" s="155">
        <v>47848</v>
      </c>
      <c r="G173" s="148"/>
      <c r="H173" s="163" t="s">
        <v>70</v>
      </c>
      <c r="J173" s="157">
        <v>-5</v>
      </c>
      <c r="K173" s="164"/>
      <c r="L173" s="149">
        <f>+ROUND(N173*D173/100,0)</f>
        <v>384439</v>
      </c>
      <c r="M173" s="165"/>
      <c r="N173" s="158">
        <v>3.14</v>
      </c>
      <c r="O173" s="146"/>
      <c r="P173" s="155">
        <v>45291</v>
      </c>
      <c r="Q173" s="152"/>
      <c r="R173" s="155" t="s">
        <v>71</v>
      </c>
      <c r="T173" s="159">
        <v>-1</v>
      </c>
      <c r="U173" s="160"/>
      <c r="V173" s="153">
        <v>1524234</v>
      </c>
      <c r="W173" s="161"/>
      <c r="X173" s="162">
        <v>12.45</v>
      </c>
      <c r="Y173" s="41"/>
      <c r="Z173" s="153">
        <f>+V173-L173</f>
        <v>1139795</v>
      </c>
      <c r="AB173" s="448" t="s">
        <v>547</v>
      </c>
      <c r="AC173" s="241"/>
      <c r="AD173" s="241"/>
      <c r="AE173" s="241"/>
      <c r="AG173" s="259"/>
      <c r="AH173" s="259"/>
    </row>
    <row r="174" spans="1:34" ht="15" x14ac:dyDescent="0.25">
      <c r="A174" s="116">
        <v>314</v>
      </c>
      <c r="B174" s="36" t="s">
        <v>72</v>
      </c>
      <c r="C174" s="148"/>
      <c r="D174" s="146">
        <v>245567.41</v>
      </c>
      <c r="E174" s="146"/>
      <c r="F174" s="155">
        <v>47848</v>
      </c>
      <c r="G174" s="148"/>
      <c r="H174" s="163" t="s">
        <v>73</v>
      </c>
      <c r="J174" s="157">
        <v>-6</v>
      </c>
      <c r="K174" s="164"/>
      <c r="L174" s="149">
        <f>+ROUND(N174*D174/100,0)</f>
        <v>9061</v>
      </c>
      <c r="M174" s="165"/>
      <c r="N174" s="158">
        <v>3.69</v>
      </c>
      <c r="O174" s="146"/>
      <c r="P174" s="155">
        <v>45291</v>
      </c>
      <c r="Q174" s="152"/>
      <c r="R174" s="155" t="s">
        <v>74</v>
      </c>
      <c r="T174" s="159">
        <v>-1</v>
      </c>
      <c r="U174" s="160"/>
      <c r="V174" s="153">
        <v>36656</v>
      </c>
      <c r="W174" s="161"/>
      <c r="X174" s="162">
        <v>14.93</v>
      </c>
      <c r="Y174" s="41"/>
      <c r="Z174" s="153">
        <f>+V174-L174</f>
        <v>27595</v>
      </c>
      <c r="AB174" s="448" t="s">
        <v>547</v>
      </c>
      <c r="AC174" s="241"/>
      <c r="AD174" s="241"/>
      <c r="AE174" s="241"/>
      <c r="AG174" s="259"/>
      <c r="AH174" s="259"/>
    </row>
    <row r="175" spans="1:34" ht="15" x14ac:dyDescent="0.25">
      <c r="A175" s="116">
        <v>315</v>
      </c>
      <c r="B175" s="36" t="s">
        <v>75</v>
      </c>
      <c r="C175" s="148"/>
      <c r="D175" s="146">
        <v>202323.64</v>
      </c>
      <c r="E175" s="146"/>
      <c r="F175" s="155">
        <v>47848</v>
      </c>
      <c r="G175" s="148"/>
      <c r="H175" s="163" t="s">
        <v>76</v>
      </c>
      <c r="J175" s="157">
        <v>-5</v>
      </c>
      <c r="K175" s="164"/>
      <c r="L175" s="149">
        <f>+ROUND(N175*D175/100,0)</f>
        <v>3520</v>
      </c>
      <c r="M175" s="165"/>
      <c r="N175" s="158">
        <v>1.74</v>
      </c>
      <c r="O175" s="146"/>
      <c r="P175" s="155">
        <v>45291</v>
      </c>
      <c r="Q175" s="152"/>
      <c r="R175" s="155" t="s">
        <v>77</v>
      </c>
      <c r="T175" s="159">
        <v>-1</v>
      </c>
      <c r="U175" s="160"/>
      <c r="V175" s="153">
        <v>20628</v>
      </c>
      <c r="W175" s="161"/>
      <c r="X175" s="162">
        <v>10.199999999999999</v>
      </c>
      <c r="Y175" s="41"/>
      <c r="Z175" s="153">
        <f>+V175-L175</f>
        <v>17108</v>
      </c>
      <c r="AB175" s="448" t="s">
        <v>547</v>
      </c>
      <c r="AC175" s="241"/>
      <c r="AD175" s="241"/>
      <c r="AE175" s="241"/>
      <c r="AG175" s="259"/>
      <c r="AH175" s="259"/>
    </row>
    <row r="176" spans="1:34" ht="15" x14ac:dyDescent="0.25">
      <c r="A176" s="116">
        <v>316</v>
      </c>
      <c r="B176" s="36" t="s">
        <v>78</v>
      </c>
      <c r="C176" s="148"/>
      <c r="D176" s="146">
        <v>151862.47</v>
      </c>
      <c r="E176" s="146"/>
      <c r="F176" s="155">
        <v>47848</v>
      </c>
      <c r="G176" s="148"/>
      <c r="H176" s="163" t="s">
        <v>79</v>
      </c>
      <c r="J176" s="157">
        <v>-6</v>
      </c>
      <c r="K176" s="164"/>
      <c r="L176" s="149">
        <f>+ROUND(N176*D176/100,0)</f>
        <v>4890</v>
      </c>
      <c r="M176" s="165"/>
      <c r="N176" s="158">
        <v>3.22</v>
      </c>
      <c r="O176" s="146"/>
      <c r="P176" s="155">
        <v>45291</v>
      </c>
      <c r="Q176" s="152"/>
      <c r="R176" s="155" t="s">
        <v>80</v>
      </c>
      <c r="T176" s="159">
        <v>-1</v>
      </c>
      <c r="U176" s="160"/>
      <c r="V176" s="153">
        <v>16204</v>
      </c>
      <c r="W176" s="161"/>
      <c r="X176" s="162">
        <v>10.67</v>
      </c>
      <c r="Y176" s="41"/>
      <c r="Z176" s="153">
        <f>+V176-L176</f>
        <v>11314</v>
      </c>
      <c r="AB176" s="448" t="s">
        <v>547</v>
      </c>
      <c r="AC176" s="241"/>
      <c r="AD176" s="241"/>
      <c r="AE176" s="241"/>
      <c r="AG176" s="259"/>
      <c r="AH176" s="259"/>
    </row>
    <row r="177" spans="1:34" ht="15" x14ac:dyDescent="0.25">
      <c r="A177" s="116"/>
      <c r="B177" s="42" t="s">
        <v>121</v>
      </c>
      <c r="C177" s="148"/>
      <c r="D177" s="172">
        <f>+SUBTOTAL(9,D171:D176)</f>
        <v>27679291.050000001</v>
      </c>
      <c r="E177" s="146"/>
      <c r="F177" s="147"/>
      <c r="G177" s="148"/>
      <c r="H177" s="40"/>
      <c r="J177" s="126"/>
      <c r="K177" s="164"/>
      <c r="L177" s="173">
        <f>+SUBTOTAL(9,L171:L176)</f>
        <v>1087345</v>
      </c>
      <c r="M177" s="165"/>
      <c r="N177" s="43">
        <f>+ROUND(L177/$D177*100,2)</f>
        <v>3.93</v>
      </c>
      <c r="O177" s="146"/>
      <c r="P177" s="151"/>
      <c r="Q177" s="152"/>
      <c r="T177" s="130"/>
      <c r="U177" s="160"/>
      <c r="V177" s="174">
        <f>+SUBTOTAL(9,V171:V176)</f>
        <v>3709921</v>
      </c>
      <c r="W177" s="161"/>
      <c r="X177" s="44">
        <f>+ROUND(V177/$D177*100,2)</f>
        <v>13.4</v>
      </c>
      <c r="Y177" s="41"/>
      <c r="Z177" s="174">
        <f>+SUBTOTAL(9,Z171:Z176)</f>
        <v>2622576</v>
      </c>
      <c r="AC177" s="241"/>
      <c r="AD177" s="241"/>
      <c r="AE177" s="241"/>
      <c r="AG177" s="259"/>
      <c r="AH177" s="259"/>
    </row>
    <row r="178" spans="1:34" x14ac:dyDescent="0.2">
      <c r="A178" s="116"/>
      <c r="B178" s="36"/>
      <c r="C178" s="148"/>
      <c r="D178" s="146"/>
      <c r="E178" s="146"/>
      <c r="F178" s="147"/>
      <c r="G178" s="148"/>
      <c r="H178" s="40"/>
      <c r="J178" s="126"/>
      <c r="K178" s="164"/>
      <c r="L178" s="149"/>
      <c r="M178" s="165"/>
      <c r="N178" s="150"/>
      <c r="O178" s="146"/>
      <c r="P178" s="151"/>
      <c r="Q178" s="152"/>
      <c r="T178" s="130"/>
      <c r="U178" s="160"/>
      <c r="V178" s="153"/>
      <c r="W178" s="161"/>
      <c r="X178" s="154"/>
      <c r="Y178" s="41"/>
      <c r="Z178" s="153"/>
      <c r="AC178" s="241"/>
      <c r="AD178" s="241"/>
      <c r="AE178" s="241"/>
      <c r="AG178" s="259"/>
      <c r="AH178" s="259"/>
    </row>
    <row r="179" spans="1:34" x14ac:dyDescent="0.2">
      <c r="A179" s="144" t="s">
        <v>122</v>
      </c>
      <c r="B179" s="36"/>
      <c r="C179" s="148"/>
      <c r="D179" s="146">
        <f>+SUBTOTAL(9,D155:D178)</f>
        <v>113058973.59999998</v>
      </c>
      <c r="E179" s="146"/>
      <c r="F179" s="147"/>
      <c r="G179" s="148"/>
      <c r="H179" s="40"/>
      <c r="J179" s="126"/>
      <c r="K179" s="164"/>
      <c r="L179" s="149">
        <f>+SUBTOTAL(9,L155:L178)</f>
        <v>3833124</v>
      </c>
      <c r="M179" s="165"/>
      <c r="N179" s="150"/>
      <c r="O179" s="146"/>
      <c r="P179" s="151"/>
      <c r="Q179" s="152"/>
      <c r="T179" s="130"/>
      <c r="U179" s="160"/>
      <c r="V179" s="153">
        <f>+SUBTOTAL(9,V155:V178)</f>
        <v>17918583</v>
      </c>
      <c r="W179" s="161"/>
      <c r="X179" s="154"/>
      <c r="Y179" s="41"/>
      <c r="Z179" s="153">
        <f>+SUBTOTAL(9,Z155:Z178)</f>
        <v>14085459</v>
      </c>
      <c r="AC179" s="241"/>
      <c r="AD179" s="241"/>
      <c r="AE179" s="241"/>
      <c r="AG179" s="259"/>
      <c r="AH179" s="259"/>
    </row>
    <row r="180" spans="1:34" x14ac:dyDescent="0.2">
      <c r="A180" s="116"/>
      <c r="B180" s="36"/>
      <c r="C180" s="148"/>
      <c r="D180" s="146"/>
      <c r="E180" s="146"/>
      <c r="F180" s="147"/>
      <c r="G180" s="148"/>
      <c r="H180" s="40"/>
      <c r="J180" s="126"/>
      <c r="K180" s="164"/>
      <c r="L180" s="149"/>
      <c r="M180" s="165"/>
      <c r="N180" s="150"/>
      <c r="O180" s="146"/>
      <c r="P180" s="151"/>
      <c r="Q180" s="152"/>
      <c r="T180" s="130"/>
      <c r="U180" s="160"/>
      <c r="V180" s="153"/>
      <c r="W180" s="161"/>
      <c r="X180" s="154"/>
      <c r="Y180" s="41"/>
      <c r="Z180" s="153"/>
      <c r="AC180" s="241"/>
      <c r="AD180" s="241"/>
      <c r="AE180" s="241"/>
      <c r="AG180" s="259"/>
      <c r="AH180" s="259"/>
    </row>
    <row r="181" spans="1:34" x14ac:dyDescent="0.2">
      <c r="A181" s="116"/>
      <c r="B181" s="36"/>
      <c r="C181" s="148"/>
      <c r="D181" s="146"/>
      <c r="E181" s="146"/>
      <c r="F181" s="147"/>
      <c r="G181" s="148"/>
      <c r="H181" s="40"/>
      <c r="J181" s="126"/>
      <c r="K181" s="164"/>
      <c r="L181" s="149"/>
      <c r="M181" s="165"/>
      <c r="N181" s="150"/>
      <c r="O181" s="146"/>
      <c r="P181" s="151"/>
      <c r="Q181" s="152"/>
      <c r="T181" s="130"/>
      <c r="U181" s="160"/>
      <c r="V181" s="153"/>
      <c r="W181" s="161"/>
      <c r="X181" s="154"/>
      <c r="Y181" s="41"/>
      <c r="Z181" s="153"/>
      <c r="AC181" s="241"/>
      <c r="AD181" s="241"/>
      <c r="AE181" s="241"/>
      <c r="AG181" s="259"/>
      <c r="AH181" s="259"/>
    </row>
    <row r="182" spans="1:34" x14ac:dyDescent="0.2">
      <c r="A182" s="144" t="s">
        <v>123</v>
      </c>
      <c r="B182" s="36"/>
      <c r="C182" s="148"/>
      <c r="D182" s="146"/>
      <c r="E182" s="146"/>
      <c r="F182" s="147"/>
      <c r="G182" s="148"/>
      <c r="H182" s="40"/>
      <c r="J182" s="126"/>
      <c r="K182" s="164"/>
      <c r="L182" s="149"/>
      <c r="M182" s="165"/>
      <c r="N182" s="150"/>
      <c r="O182" s="146"/>
      <c r="P182" s="151"/>
      <c r="Q182" s="152"/>
      <c r="T182" s="130"/>
      <c r="U182" s="160"/>
      <c r="V182" s="153"/>
      <c r="W182" s="161"/>
      <c r="X182" s="154"/>
      <c r="Y182" s="41"/>
      <c r="Z182" s="153"/>
      <c r="AC182" s="241"/>
      <c r="AD182" s="241"/>
      <c r="AE182" s="241"/>
      <c r="AG182" s="259"/>
      <c r="AH182" s="259"/>
    </row>
    <row r="183" spans="1:34" x14ac:dyDescent="0.2">
      <c r="A183" s="116"/>
      <c r="B183" s="36"/>
      <c r="C183" s="148"/>
      <c r="D183" s="146"/>
      <c r="E183" s="146"/>
      <c r="F183" s="147"/>
      <c r="G183" s="148"/>
      <c r="H183" s="40"/>
      <c r="J183" s="126"/>
      <c r="K183" s="164"/>
      <c r="L183" s="149"/>
      <c r="M183" s="165"/>
      <c r="N183" s="150"/>
      <c r="O183" s="146"/>
      <c r="P183" s="151"/>
      <c r="Q183" s="152"/>
      <c r="T183" s="130"/>
      <c r="U183" s="160"/>
      <c r="V183" s="153"/>
      <c r="W183" s="161"/>
      <c r="X183" s="154"/>
      <c r="Y183" s="41"/>
      <c r="Z183" s="153"/>
      <c r="AC183" s="241"/>
      <c r="AD183" s="241"/>
      <c r="AE183" s="241"/>
      <c r="AG183" s="259"/>
      <c r="AH183" s="259"/>
    </row>
    <row r="184" spans="1:34" x14ac:dyDescent="0.2">
      <c r="A184" s="116"/>
      <c r="B184" s="36" t="s">
        <v>124</v>
      </c>
      <c r="C184" s="148"/>
      <c r="D184" s="146"/>
      <c r="E184" s="146"/>
      <c r="F184" s="147"/>
      <c r="G184" s="148"/>
      <c r="H184" s="40"/>
      <c r="J184" s="126"/>
      <c r="K184" s="164"/>
      <c r="L184" s="149"/>
      <c r="M184" s="165"/>
      <c r="N184" s="150"/>
      <c r="O184" s="146"/>
      <c r="P184" s="151"/>
      <c r="Q184" s="152"/>
      <c r="T184" s="130"/>
      <c r="U184" s="160"/>
      <c r="V184" s="153"/>
      <c r="W184" s="161"/>
      <c r="X184" s="154"/>
      <c r="Y184" s="41"/>
      <c r="Z184" s="153"/>
      <c r="AC184" s="241"/>
      <c r="AD184" s="241"/>
      <c r="AE184" s="241"/>
      <c r="AG184" s="259"/>
      <c r="AH184" s="259"/>
    </row>
    <row r="185" spans="1:34" ht="15" x14ac:dyDescent="0.25">
      <c r="A185" s="116">
        <v>311</v>
      </c>
      <c r="B185" s="36" t="s">
        <v>66</v>
      </c>
      <c r="C185" s="148"/>
      <c r="D185" s="146">
        <v>22925955.109999999</v>
      </c>
      <c r="E185" s="146"/>
      <c r="F185" s="155">
        <v>52231</v>
      </c>
      <c r="G185" s="148"/>
      <c r="H185" s="163" t="s">
        <v>67</v>
      </c>
      <c r="J185" s="157">
        <v>-7</v>
      </c>
      <c r="K185" s="164"/>
      <c r="L185" s="149">
        <f>+ROUND(N185*D185/100,0)</f>
        <v>442471</v>
      </c>
      <c r="M185" s="165"/>
      <c r="N185" s="158">
        <v>1.93</v>
      </c>
      <c r="O185" s="146"/>
      <c r="P185" s="155">
        <v>47483</v>
      </c>
      <c r="Q185" s="152"/>
      <c r="R185" s="155" t="s">
        <v>68</v>
      </c>
      <c r="T185" s="159">
        <v>-5</v>
      </c>
      <c r="U185" s="160"/>
      <c r="V185" s="153">
        <v>1316518</v>
      </c>
      <c r="W185" s="161"/>
      <c r="X185" s="162">
        <v>5.74</v>
      </c>
      <c r="Y185" s="41"/>
      <c r="Z185" s="153">
        <f>+V185-L185</f>
        <v>874047</v>
      </c>
      <c r="AB185" s="448" t="s">
        <v>547</v>
      </c>
      <c r="AC185" s="241"/>
      <c r="AD185" s="241"/>
      <c r="AE185" s="241"/>
      <c r="AG185" s="259"/>
      <c r="AH185" s="259"/>
    </row>
    <row r="186" spans="1:34" ht="15" x14ac:dyDescent="0.25">
      <c r="A186" s="116">
        <v>312</v>
      </c>
      <c r="B186" s="36" t="s">
        <v>69</v>
      </c>
      <c r="C186" s="148"/>
      <c r="D186" s="146">
        <v>269835849.05000001</v>
      </c>
      <c r="E186" s="146"/>
      <c r="F186" s="155">
        <v>52231</v>
      </c>
      <c r="G186" s="148"/>
      <c r="H186" s="163" t="s">
        <v>70</v>
      </c>
      <c r="J186" s="157">
        <v>-6</v>
      </c>
      <c r="K186" s="164"/>
      <c r="L186" s="149">
        <f>+ROUND(N186*D186/100,0)</f>
        <v>7528420</v>
      </c>
      <c r="M186" s="165"/>
      <c r="N186" s="158">
        <v>2.79</v>
      </c>
      <c r="O186" s="146"/>
      <c r="P186" s="155">
        <v>47483</v>
      </c>
      <c r="Q186" s="152"/>
      <c r="R186" s="155" t="s">
        <v>71</v>
      </c>
      <c r="T186" s="159">
        <v>-5</v>
      </c>
      <c r="U186" s="160"/>
      <c r="V186" s="153">
        <v>22314776</v>
      </c>
      <c r="W186" s="161"/>
      <c r="X186" s="162">
        <v>8.27</v>
      </c>
      <c r="Y186" s="41"/>
      <c r="Z186" s="153">
        <f>+V186-L186</f>
        <v>14786356</v>
      </c>
      <c r="AB186" s="448" t="s">
        <v>547</v>
      </c>
      <c r="AC186" s="241"/>
      <c r="AD186" s="241"/>
      <c r="AE186" s="241"/>
      <c r="AG186" s="259"/>
      <c r="AH186" s="259"/>
    </row>
    <row r="187" spans="1:34" ht="15" x14ac:dyDescent="0.25">
      <c r="A187" s="116">
        <v>314</v>
      </c>
      <c r="B187" s="36" t="s">
        <v>72</v>
      </c>
      <c r="C187" s="148"/>
      <c r="D187" s="146">
        <v>65406471.890000001</v>
      </c>
      <c r="E187" s="146"/>
      <c r="F187" s="155">
        <v>52231</v>
      </c>
      <c r="G187" s="148"/>
      <c r="H187" s="163" t="s">
        <v>73</v>
      </c>
      <c r="J187" s="157">
        <v>-8</v>
      </c>
      <c r="K187" s="164"/>
      <c r="L187" s="149">
        <f>+ROUND(N187*D187/100,0)</f>
        <v>2073385</v>
      </c>
      <c r="M187" s="165"/>
      <c r="N187" s="158">
        <v>3.17</v>
      </c>
      <c r="O187" s="146"/>
      <c r="P187" s="155">
        <v>47483</v>
      </c>
      <c r="Q187" s="152"/>
      <c r="R187" s="155" t="s">
        <v>74</v>
      </c>
      <c r="T187" s="159">
        <v>-5</v>
      </c>
      <c r="U187" s="160"/>
      <c r="V187" s="153">
        <v>4957395</v>
      </c>
      <c r="W187" s="161"/>
      <c r="X187" s="162">
        <v>7.58</v>
      </c>
      <c r="Y187" s="41"/>
      <c r="Z187" s="153">
        <f>+V187-L187</f>
        <v>2884010</v>
      </c>
      <c r="AB187" s="448" t="s">
        <v>547</v>
      </c>
      <c r="AC187" s="241"/>
      <c r="AD187" s="241"/>
      <c r="AE187" s="241"/>
      <c r="AG187" s="259"/>
      <c r="AH187" s="259"/>
    </row>
    <row r="188" spans="1:34" ht="15" x14ac:dyDescent="0.25">
      <c r="A188" s="116">
        <v>315</v>
      </c>
      <c r="B188" s="36" t="s">
        <v>75</v>
      </c>
      <c r="C188" s="148"/>
      <c r="D188" s="146">
        <v>33635750.100000001</v>
      </c>
      <c r="E188" s="146"/>
      <c r="F188" s="155">
        <v>52231</v>
      </c>
      <c r="G188" s="148"/>
      <c r="H188" s="163" t="s">
        <v>76</v>
      </c>
      <c r="J188" s="157">
        <v>-6</v>
      </c>
      <c r="K188" s="164"/>
      <c r="L188" s="149">
        <f>+ROUND(N188*D188/100,0)</f>
        <v>662624</v>
      </c>
      <c r="M188" s="165"/>
      <c r="N188" s="158">
        <v>1.97</v>
      </c>
      <c r="O188" s="146"/>
      <c r="P188" s="155">
        <v>47483</v>
      </c>
      <c r="Q188" s="152"/>
      <c r="R188" s="155" t="s">
        <v>77</v>
      </c>
      <c r="T188" s="159">
        <v>-5</v>
      </c>
      <c r="U188" s="160"/>
      <c r="V188" s="153">
        <v>2211284</v>
      </c>
      <c r="W188" s="161"/>
      <c r="X188" s="162">
        <v>6.57</v>
      </c>
      <c r="Y188" s="41"/>
      <c r="Z188" s="153">
        <f>+V188-L188</f>
        <v>1548660</v>
      </c>
      <c r="AB188" s="448" t="s">
        <v>547</v>
      </c>
      <c r="AC188" s="241"/>
      <c r="AD188" s="241"/>
      <c r="AE188" s="241"/>
      <c r="AG188" s="259"/>
      <c r="AH188" s="259"/>
    </row>
    <row r="189" spans="1:34" ht="15" x14ac:dyDescent="0.25">
      <c r="A189" s="116">
        <v>316</v>
      </c>
      <c r="B189" s="36" t="s">
        <v>78</v>
      </c>
      <c r="C189" s="148"/>
      <c r="D189" s="146">
        <v>746350.41</v>
      </c>
      <c r="E189" s="146"/>
      <c r="F189" s="155">
        <v>52231</v>
      </c>
      <c r="G189" s="148"/>
      <c r="H189" s="163" t="s">
        <v>79</v>
      </c>
      <c r="J189" s="157">
        <v>-8</v>
      </c>
      <c r="K189" s="164"/>
      <c r="L189" s="149">
        <f>+ROUND(N189*D189/100,0)</f>
        <v>22988</v>
      </c>
      <c r="M189" s="165"/>
      <c r="N189" s="158">
        <v>3.08</v>
      </c>
      <c r="O189" s="146"/>
      <c r="P189" s="155">
        <v>47483</v>
      </c>
      <c r="Q189" s="152"/>
      <c r="R189" s="155" t="s">
        <v>80</v>
      </c>
      <c r="T189" s="159">
        <v>-4</v>
      </c>
      <c r="U189" s="160"/>
      <c r="V189" s="153">
        <v>49605</v>
      </c>
      <c r="W189" s="161"/>
      <c r="X189" s="162">
        <v>6.65</v>
      </c>
      <c r="Y189" s="41"/>
      <c r="Z189" s="153">
        <f>+V189-L189</f>
        <v>26617</v>
      </c>
      <c r="AB189" s="448" t="s">
        <v>547</v>
      </c>
      <c r="AC189" s="241"/>
      <c r="AD189" s="241"/>
      <c r="AE189" s="241"/>
      <c r="AG189" s="259"/>
      <c r="AH189" s="259"/>
    </row>
    <row r="190" spans="1:34" ht="15" x14ac:dyDescent="0.25">
      <c r="A190" s="116"/>
      <c r="B190" s="42" t="s">
        <v>125</v>
      </c>
      <c r="C190" s="148"/>
      <c r="D190" s="166">
        <f>+SUBTOTAL(9,D184:D189)</f>
        <v>392550376.56000006</v>
      </c>
      <c r="E190" s="146"/>
      <c r="F190" s="147"/>
      <c r="G190" s="148"/>
      <c r="H190" s="40"/>
      <c r="J190" s="126"/>
      <c r="K190" s="164"/>
      <c r="L190" s="167">
        <f>+SUBTOTAL(9,L184:L189)</f>
        <v>10729888</v>
      </c>
      <c r="M190" s="165"/>
      <c r="N190" s="43">
        <f>+ROUND(L190/$D190*100,2)</f>
        <v>2.73</v>
      </c>
      <c r="O190" s="146"/>
      <c r="P190" s="151"/>
      <c r="Q190" s="152"/>
      <c r="T190" s="130"/>
      <c r="U190" s="160"/>
      <c r="V190" s="168">
        <f>+SUBTOTAL(9,V184:V189)</f>
        <v>30849578</v>
      </c>
      <c r="W190" s="161"/>
      <c r="X190" s="44">
        <f>+ROUND(V190/$D190*100,2)</f>
        <v>7.86</v>
      </c>
      <c r="Y190" s="41"/>
      <c r="Z190" s="168">
        <f>+SUBTOTAL(9,Z184:Z189)</f>
        <v>20119690</v>
      </c>
      <c r="AB190" s="448"/>
      <c r="AC190" s="241"/>
      <c r="AD190" s="241"/>
      <c r="AE190" s="241"/>
      <c r="AG190" s="259"/>
      <c r="AH190" s="259"/>
    </row>
    <row r="191" spans="1:34" ht="15" x14ac:dyDescent="0.25">
      <c r="A191" s="116"/>
      <c r="B191" s="36"/>
      <c r="C191" s="148"/>
      <c r="D191" s="146"/>
      <c r="E191" s="146"/>
      <c r="F191" s="147"/>
      <c r="G191" s="148"/>
      <c r="H191" s="40"/>
      <c r="J191" s="126"/>
      <c r="K191" s="164"/>
      <c r="L191" s="149"/>
      <c r="M191" s="165"/>
      <c r="N191" s="150"/>
      <c r="O191" s="146"/>
      <c r="P191" s="151"/>
      <c r="Q191" s="152"/>
      <c r="T191" s="130"/>
      <c r="U191" s="160"/>
      <c r="V191" s="153"/>
      <c r="W191" s="161"/>
      <c r="X191" s="154"/>
      <c r="Y191" s="41"/>
      <c r="Z191" s="153"/>
      <c r="AB191" s="448"/>
      <c r="AC191" s="241"/>
      <c r="AD191" s="241"/>
      <c r="AE191" s="241"/>
      <c r="AG191" s="259"/>
      <c r="AH191" s="259"/>
    </row>
    <row r="192" spans="1:34" ht="15" x14ac:dyDescent="0.25">
      <c r="A192" s="116"/>
      <c r="B192" s="36" t="s">
        <v>126</v>
      </c>
      <c r="C192" s="148"/>
      <c r="D192" s="146"/>
      <c r="E192" s="146"/>
      <c r="F192" s="147"/>
      <c r="G192" s="148"/>
      <c r="H192" s="40"/>
      <c r="J192" s="126"/>
      <c r="K192" s="164"/>
      <c r="L192" s="149"/>
      <c r="M192" s="165"/>
      <c r="N192" s="150"/>
      <c r="O192" s="146"/>
      <c r="P192" s="151"/>
      <c r="Q192" s="152"/>
      <c r="T192" s="130"/>
      <c r="U192" s="160"/>
      <c r="V192" s="153"/>
      <c r="W192" s="161"/>
      <c r="X192" s="154"/>
      <c r="Y192" s="41"/>
      <c r="Z192" s="153"/>
      <c r="AB192" s="448"/>
      <c r="AC192" s="241"/>
      <c r="AD192" s="241"/>
      <c r="AE192" s="241"/>
      <c r="AG192" s="259"/>
      <c r="AH192" s="259"/>
    </row>
    <row r="193" spans="1:34" ht="15" x14ac:dyDescent="0.25">
      <c r="A193" s="116">
        <v>311</v>
      </c>
      <c r="B193" s="36" t="s">
        <v>66</v>
      </c>
      <c r="C193" s="148"/>
      <c r="D193" s="146">
        <v>12358955.699999999</v>
      </c>
      <c r="E193" s="146"/>
      <c r="F193" s="155">
        <v>52231</v>
      </c>
      <c r="G193" s="148"/>
      <c r="H193" s="163" t="s">
        <v>67</v>
      </c>
      <c r="J193" s="157">
        <v>-7</v>
      </c>
      <c r="K193" s="164"/>
      <c r="L193" s="149">
        <f>+ROUND(N193*D193/100,0)</f>
        <v>238528</v>
      </c>
      <c r="M193" s="165"/>
      <c r="N193" s="158">
        <v>1.93</v>
      </c>
      <c r="O193" s="146"/>
      <c r="P193" s="155">
        <v>47483</v>
      </c>
      <c r="Q193" s="152"/>
      <c r="R193" s="155" t="s">
        <v>68</v>
      </c>
      <c r="T193" s="159">
        <v>-5</v>
      </c>
      <c r="U193" s="160"/>
      <c r="V193" s="153">
        <v>725653</v>
      </c>
      <c r="W193" s="161"/>
      <c r="X193" s="162">
        <v>5.87</v>
      </c>
      <c r="Y193" s="41"/>
      <c r="Z193" s="153">
        <f>+V193-L193</f>
        <v>487125</v>
      </c>
      <c r="AB193" s="448" t="s">
        <v>547</v>
      </c>
      <c r="AC193" s="241"/>
      <c r="AD193" s="241"/>
      <c r="AE193" s="241"/>
      <c r="AG193" s="259"/>
      <c r="AH193" s="259"/>
    </row>
    <row r="194" spans="1:34" ht="15" x14ac:dyDescent="0.25">
      <c r="A194" s="116">
        <v>312</v>
      </c>
      <c r="B194" s="36" t="s">
        <v>69</v>
      </c>
      <c r="C194" s="148"/>
      <c r="D194" s="146">
        <v>176092195.05000001</v>
      </c>
      <c r="E194" s="146"/>
      <c r="F194" s="155">
        <v>52231</v>
      </c>
      <c r="G194" s="148"/>
      <c r="H194" s="163" t="s">
        <v>70</v>
      </c>
      <c r="J194" s="157">
        <v>-6</v>
      </c>
      <c r="K194" s="164"/>
      <c r="L194" s="149">
        <f>+ROUND(N194*D194/100,0)</f>
        <v>4912972</v>
      </c>
      <c r="M194" s="165"/>
      <c r="N194" s="158">
        <v>2.79</v>
      </c>
      <c r="O194" s="146"/>
      <c r="P194" s="155">
        <v>47483</v>
      </c>
      <c r="Q194" s="152"/>
      <c r="R194" s="155" t="s">
        <v>71</v>
      </c>
      <c r="T194" s="159">
        <v>-5</v>
      </c>
      <c r="U194" s="160"/>
      <c r="V194" s="153">
        <v>14376375</v>
      </c>
      <c r="W194" s="161"/>
      <c r="X194" s="162">
        <v>8.16</v>
      </c>
      <c r="Y194" s="41"/>
      <c r="Z194" s="153">
        <f>+V194-L194</f>
        <v>9463403</v>
      </c>
      <c r="AB194" s="448" t="s">
        <v>547</v>
      </c>
      <c r="AC194" s="241"/>
      <c r="AD194" s="241"/>
      <c r="AE194" s="241"/>
      <c r="AG194" s="259"/>
      <c r="AH194" s="259"/>
    </row>
    <row r="195" spans="1:34" ht="15" x14ac:dyDescent="0.25">
      <c r="A195" s="116">
        <v>314</v>
      </c>
      <c r="B195" s="36" t="s">
        <v>72</v>
      </c>
      <c r="C195" s="148"/>
      <c r="D195" s="146">
        <v>45047013.380000003</v>
      </c>
      <c r="E195" s="146"/>
      <c r="F195" s="155">
        <v>52231</v>
      </c>
      <c r="G195" s="148"/>
      <c r="H195" s="163" t="s">
        <v>73</v>
      </c>
      <c r="J195" s="157">
        <v>-8</v>
      </c>
      <c r="K195" s="164"/>
      <c r="L195" s="149">
        <f>+ROUND(N195*D195/100,0)</f>
        <v>1427990</v>
      </c>
      <c r="M195" s="165"/>
      <c r="N195" s="158">
        <v>3.17</v>
      </c>
      <c r="O195" s="146"/>
      <c r="P195" s="155">
        <v>47483</v>
      </c>
      <c r="Q195" s="152"/>
      <c r="R195" s="155" t="s">
        <v>74</v>
      </c>
      <c r="T195" s="159">
        <v>-5</v>
      </c>
      <c r="U195" s="160"/>
      <c r="V195" s="153">
        <v>3436421</v>
      </c>
      <c r="W195" s="161"/>
      <c r="X195" s="162">
        <v>7.63</v>
      </c>
      <c r="Y195" s="41"/>
      <c r="Z195" s="153">
        <f>+V195-L195</f>
        <v>2008431</v>
      </c>
      <c r="AB195" s="448" t="s">
        <v>547</v>
      </c>
      <c r="AC195" s="241"/>
      <c r="AD195" s="241"/>
      <c r="AE195" s="241"/>
      <c r="AG195" s="259"/>
      <c r="AH195" s="259"/>
    </row>
    <row r="196" spans="1:34" ht="15" x14ac:dyDescent="0.25">
      <c r="A196" s="116">
        <v>315</v>
      </c>
      <c r="B196" s="36" t="s">
        <v>75</v>
      </c>
      <c r="C196" s="148"/>
      <c r="D196" s="146">
        <v>16812098.510000002</v>
      </c>
      <c r="E196" s="146"/>
      <c r="F196" s="155">
        <v>52231</v>
      </c>
      <c r="G196" s="148"/>
      <c r="H196" s="163" t="s">
        <v>76</v>
      </c>
      <c r="J196" s="157">
        <v>-6</v>
      </c>
      <c r="K196" s="164"/>
      <c r="L196" s="149">
        <f>+ROUND(N196*D196/100,0)</f>
        <v>331198</v>
      </c>
      <c r="M196" s="165"/>
      <c r="N196" s="158">
        <v>1.97</v>
      </c>
      <c r="O196" s="146"/>
      <c r="P196" s="155">
        <v>47483</v>
      </c>
      <c r="Q196" s="152"/>
      <c r="R196" s="155" t="s">
        <v>77</v>
      </c>
      <c r="T196" s="159">
        <v>-5</v>
      </c>
      <c r="U196" s="160"/>
      <c r="V196" s="153">
        <v>1038911</v>
      </c>
      <c r="W196" s="161"/>
      <c r="X196" s="162">
        <v>6.18</v>
      </c>
      <c r="Y196" s="41"/>
      <c r="Z196" s="153">
        <f>+V196-L196</f>
        <v>707713</v>
      </c>
      <c r="AB196" s="448" t="s">
        <v>547</v>
      </c>
      <c r="AC196" s="241"/>
      <c r="AD196" s="241"/>
      <c r="AE196" s="241"/>
      <c r="AG196" s="259"/>
      <c r="AH196" s="259"/>
    </row>
    <row r="197" spans="1:34" ht="15" x14ac:dyDescent="0.25">
      <c r="A197" s="116"/>
      <c r="B197" s="42" t="s">
        <v>127</v>
      </c>
      <c r="C197" s="148"/>
      <c r="D197" s="166">
        <f>+SUBTOTAL(9,D192:D196)</f>
        <v>250310262.63999999</v>
      </c>
      <c r="E197" s="146"/>
      <c r="F197" s="147"/>
      <c r="G197" s="148"/>
      <c r="H197" s="40"/>
      <c r="J197" s="126"/>
      <c r="K197" s="164"/>
      <c r="L197" s="167">
        <f>+SUBTOTAL(9,L192:L196)</f>
        <v>6910688</v>
      </c>
      <c r="M197" s="165"/>
      <c r="N197" s="43">
        <f>+ROUND(L197/$D197*100,2)</f>
        <v>2.76</v>
      </c>
      <c r="O197" s="146"/>
      <c r="P197" s="151"/>
      <c r="Q197" s="152"/>
      <c r="T197" s="130"/>
      <c r="U197" s="160"/>
      <c r="V197" s="168">
        <f>+SUBTOTAL(9,V192:V196)</f>
        <v>19577360</v>
      </c>
      <c r="W197" s="161"/>
      <c r="X197" s="44">
        <f>+ROUND(V197/$D197*100,2)</f>
        <v>7.82</v>
      </c>
      <c r="Y197" s="41"/>
      <c r="Z197" s="168">
        <f>+SUBTOTAL(9,Z192:Z196)</f>
        <v>12666672</v>
      </c>
      <c r="AB197" s="448"/>
      <c r="AC197" s="241"/>
      <c r="AD197" s="241"/>
      <c r="AE197" s="241"/>
      <c r="AG197" s="259"/>
      <c r="AH197" s="259"/>
    </row>
    <row r="198" spans="1:34" ht="15" x14ac:dyDescent="0.25">
      <c r="A198" s="116"/>
      <c r="B198" s="36"/>
      <c r="C198" s="148"/>
      <c r="D198" s="146"/>
      <c r="E198" s="146"/>
      <c r="F198" s="147"/>
      <c r="G198" s="148"/>
      <c r="H198" s="40"/>
      <c r="J198" s="126"/>
      <c r="K198" s="164"/>
      <c r="L198" s="149"/>
      <c r="M198" s="165"/>
      <c r="N198" s="150"/>
      <c r="O198" s="146"/>
      <c r="P198" s="151"/>
      <c r="Q198" s="152"/>
      <c r="T198" s="130"/>
      <c r="U198" s="160"/>
      <c r="V198" s="153"/>
      <c r="W198" s="161"/>
      <c r="X198" s="154"/>
      <c r="Y198" s="41"/>
      <c r="Z198" s="153"/>
      <c r="AB198" s="448"/>
      <c r="AC198" s="241"/>
      <c r="AD198" s="241"/>
      <c r="AE198" s="241"/>
      <c r="AG198" s="259"/>
      <c r="AH198" s="259"/>
    </row>
    <row r="199" spans="1:34" ht="15" x14ac:dyDescent="0.25">
      <c r="A199" s="116"/>
      <c r="B199" s="36" t="s">
        <v>128</v>
      </c>
      <c r="C199" s="148"/>
      <c r="D199" s="146"/>
      <c r="E199" s="146"/>
      <c r="F199" s="147"/>
      <c r="G199" s="148"/>
      <c r="H199" s="40"/>
      <c r="J199" s="126"/>
      <c r="K199" s="164"/>
      <c r="L199" s="149"/>
      <c r="M199" s="165"/>
      <c r="N199" s="150"/>
      <c r="O199" s="146"/>
      <c r="P199" s="151"/>
      <c r="Q199" s="152"/>
      <c r="T199" s="130"/>
      <c r="U199" s="160"/>
      <c r="V199" s="153"/>
      <c r="W199" s="161"/>
      <c r="X199" s="154"/>
      <c r="Y199" s="41"/>
      <c r="Z199" s="153"/>
      <c r="AB199" s="448"/>
      <c r="AC199" s="241"/>
      <c r="AD199" s="241"/>
      <c r="AE199" s="241"/>
      <c r="AG199" s="259"/>
      <c r="AH199" s="259"/>
    </row>
    <row r="200" spans="1:34" ht="15" x14ac:dyDescent="0.25">
      <c r="A200" s="116">
        <v>311</v>
      </c>
      <c r="B200" s="36" t="s">
        <v>66</v>
      </c>
      <c r="C200" s="148"/>
      <c r="D200" s="146">
        <v>55142197.890000001</v>
      </c>
      <c r="E200" s="146"/>
      <c r="F200" s="155">
        <v>52231</v>
      </c>
      <c r="G200" s="148"/>
      <c r="H200" s="163" t="s">
        <v>67</v>
      </c>
      <c r="J200" s="157">
        <v>-7</v>
      </c>
      <c r="K200" s="164"/>
      <c r="L200" s="149">
        <f>+ROUND(N200*D200/100,0)</f>
        <v>1064244</v>
      </c>
      <c r="M200" s="165"/>
      <c r="N200" s="158">
        <v>1.93</v>
      </c>
      <c r="O200" s="146"/>
      <c r="P200" s="155">
        <v>47483</v>
      </c>
      <c r="Q200" s="152"/>
      <c r="R200" s="155" t="s">
        <v>68</v>
      </c>
      <c r="T200" s="159">
        <v>-5</v>
      </c>
      <c r="U200" s="160"/>
      <c r="V200" s="153">
        <v>3206856</v>
      </c>
      <c r="W200" s="161"/>
      <c r="X200" s="162">
        <v>5.82</v>
      </c>
      <c r="Y200" s="41"/>
      <c r="Z200" s="153">
        <f>+V200-L200</f>
        <v>2142612</v>
      </c>
      <c r="AB200" s="448" t="s">
        <v>547</v>
      </c>
      <c r="AC200" s="241"/>
      <c r="AD200" s="241"/>
      <c r="AE200" s="241"/>
      <c r="AG200" s="259"/>
      <c r="AH200" s="259"/>
    </row>
    <row r="201" spans="1:34" ht="15" x14ac:dyDescent="0.25">
      <c r="A201" s="116">
        <v>312</v>
      </c>
      <c r="B201" s="36" t="s">
        <v>69</v>
      </c>
      <c r="C201" s="148"/>
      <c r="D201" s="146">
        <v>306531239.07999998</v>
      </c>
      <c r="E201" s="146"/>
      <c r="F201" s="155">
        <v>52231</v>
      </c>
      <c r="G201" s="148"/>
      <c r="H201" s="163" t="s">
        <v>70</v>
      </c>
      <c r="J201" s="157">
        <v>-6</v>
      </c>
      <c r="K201" s="164"/>
      <c r="L201" s="149">
        <f>+ROUND(N201*D201/100,0)</f>
        <v>8552222</v>
      </c>
      <c r="M201" s="165"/>
      <c r="N201" s="158">
        <v>2.79</v>
      </c>
      <c r="O201" s="146"/>
      <c r="P201" s="155">
        <v>47483</v>
      </c>
      <c r="Q201" s="152"/>
      <c r="R201" s="155" t="s">
        <v>71</v>
      </c>
      <c r="T201" s="159">
        <v>-5</v>
      </c>
      <c r="U201" s="160"/>
      <c r="V201" s="153">
        <v>21991856</v>
      </c>
      <c r="W201" s="161"/>
      <c r="X201" s="162">
        <v>7.17</v>
      </c>
      <c r="Y201" s="41"/>
      <c r="Z201" s="153">
        <f>+V201-L201</f>
        <v>13439634</v>
      </c>
      <c r="AB201" s="448" t="s">
        <v>547</v>
      </c>
      <c r="AC201" s="241"/>
      <c r="AD201" s="241"/>
      <c r="AE201" s="241"/>
      <c r="AG201" s="259"/>
      <c r="AH201" s="259"/>
    </row>
    <row r="202" spans="1:34" ht="15" x14ac:dyDescent="0.25">
      <c r="A202" s="116">
        <v>314</v>
      </c>
      <c r="B202" s="36" t="s">
        <v>72</v>
      </c>
      <c r="C202" s="148"/>
      <c r="D202" s="146">
        <v>85622453.010000005</v>
      </c>
      <c r="E202" s="146"/>
      <c r="F202" s="155">
        <v>52231</v>
      </c>
      <c r="G202" s="148"/>
      <c r="H202" s="163" t="s">
        <v>73</v>
      </c>
      <c r="J202" s="157">
        <v>-8</v>
      </c>
      <c r="K202" s="164"/>
      <c r="L202" s="149">
        <f>+ROUND(N202*D202/100,0)</f>
        <v>2714232</v>
      </c>
      <c r="M202" s="165"/>
      <c r="N202" s="158">
        <v>3.17</v>
      </c>
      <c r="O202" s="146"/>
      <c r="P202" s="155">
        <v>47483</v>
      </c>
      <c r="Q202" s="152"/>
      <c r="R202" s="155" t="s">
        <v>74</v>
      </c>
      <c r="T202" s="159">
        <v>-5</v>
      </c>
      <c r="U202" s="160"/>
      <c r="V202" s="153">
        <v>7196494</v>
      </c>
      <c r="W202" s="161"/>
      <c r="X202" s="162">
        <v>8.4</v>
      </c>
      <c r="Y202" s="41"/>
      <c r="Z202" s="153">
        <f>+V202-L202</f>
        <v>4482262</v>
      </c>
      <c r="AB202" s="448" t="s">
        <v>547</v>
      </c>
      <c r="AC202" s="241"/>
      <c r="AD202" s="241"/>
      <c r="AE202" s="241"/>
      <c r="AG202" s="259"/>
      <c r="AH202" s="259"/>
    </row>
    <row r="203" spans="1:34" ht="15" x14ac:dyDescent="0.25">
      <c r="A203" s="116">
        <v>315</v>
      </c>
      <c r="B203" s="36" t="s">
        <v>75</v>
      </c>
      <c r="C203" s="148"/>
      <c r="D203" s="146">
        <v>54041567.460000001</v>
      </c>
      <c r="E203" s="146"/>
      <c r="F203" s="155">
        <v>52231</v>
      </c>
      <c r="G203" s="148"/>
      <c r="H203" s="163" t="s">
        <v>76</v>
      </c>
      <c r="J203" s="157">
        <v>-6</v>
      </c>
      <c r="K203" s="164"/>
      <c r="L203" s="149">
        <f>+ROUND(N203*D203/100,0)</f>
        <v>1064619</v>
      </c>
      <c r="M203" s="165"/>
      <c r="N203" s="158">
        <v>1.97</v>
      </c>
      <c r="O203" s="146"/>
      <c r="P203" s="155">
        <v>47483</v>
      </c>
      <c r="Q203" s="152"/>
      <c r="R203" s="155" t="s">
        <v>77</v>
      </c>
      <c r="T203" s="159">
        <v>-5</v>
      </c>
      <c r="U203" s="160"/>
      <c r="V203" s="153">
        <v>3220618</v>
      </c>
      <c r="W203" s="161"/>
      <c r="X203" s="162">
        <v>5.96</v>
      </c>
      <c r="Y203" s="41"/>
      <c r="Z203" s="153">
        <f>+V203-L203</f>
        <v>2155999</v>
      </c>
      <c r="AB203" s="448" t="s">
        <v>547</v>
      </c>
      <c r="AC203" s="241"/>
      <c r="AD203" s="241"/>
      <c r="AE203" s="241"/>
      <c r="AG203" s="259"/>
      <c r="AH203" s="259"/>
    </row>
    <row r="204" spans="1:34" ht="15" x14ac:dyDescent="0.25">
      <c r="A204" s="116">
        <v>316</v>
      </c>
      <c r="B204" s="36" t="s">
        <v>78</v>
      </c>
      <c r="C204" s="148"/>
      <c r="D204" s="146">
        <v>1529204.78</v>
      </c>
      <c r="E204" s="146"/>
      <c r="F204" s="155">
        <v>52231</v>
      </c>
      <c r="G204" s="148"/>
      <c r="H204" s="163" t="s">
        <v>79</v>
      </c>
      <c r="J204" s="157">
        <v>-8</v>
      </c>
      <c r="K204" s="164"/>
      <c r="L204" s="149">
        <f>+ROUND(N204*D204/100,0)</f>
        <v>47100</v>
      </c>
      <c r="M204" s="165"/>
      <c r="N204" s="158">
        <v>3.08</v>
      </c>
      <c r="O204" s="146"/>
      <c r="P204" s="155">
        <v>47483</v>
      </c>
      <c r="Q204" s="152"/>
      <c r="R204" s="155" t="s">
        <v>80</v>
      </c>
      <c r="T204" s="159">
        <v>-4</v>
      </c>
      <c r="U204" s="160"/>
      <c r="V204" s="153">
        <v>105273</v>
      </c>
      <c r="W204" s="161"/>
      <c r="X204" s="162">
        <v>6.88</v>
      </c>
      <c r="Y204" s="41"/>
      <c r="Z204" s="153">
        <f>+V204-L204</f>
        <v>58173</v>
      </c>
      <c r="AB204" s="448" t="s">
        <v>547</v>
      </c>
      <c r="AC204" s="241"/>
      <c r="AD204" s="241"/>
      <c r="AE204" s="241"/>
      <c r="AG204" s="259"/>
      <c r="AH204" s="259"/>
    </row>
    <row r="205" spans="1:34" ht="15" x14ac:dyDescent="0.25">
      <c r="A205" s="116"/>
      <c r="B205" s="42" t="s">
        <v>129</v>
      </c>
      <c r="C205" s="148"/>
      <c r="D205" s="166">
        <f>+SUBTOTAL(9,D199:D204)</f>
        <v>502866662.21999991</v>
      </c>
      <c r="E205" s="146"/>
      <c r="F205" s="147"/>
      <c r="G205" s="148"/>
      <c r="H205" s="40"/>
      <c r="J205" s="126"/>
      <c r="K205" s="164"/>
      <c r="L205" s="167">
        <f>+SUBTOTAL(9,L199:L204)</f>
        <v>13442417</v>
      </c>
      <c r="M205" s="165"/>
      <c r="N205" s="43">
        <f>+ROUND(L205/$D205*100,2)</f>
        <v>2.67</v>
      </c>
      <c r="O205" s="146"/>
      <c r="P205" s="151"/>
      <c r="Q205" s="152"/>
      <c r="T205" s="130"/>
      <c r="U205" s="160"/>
      <c r="V205" s="168">
        <f>+SUBTOTAL(9,V199:V204)</f>
        <v>35721097</v>
      </c>
      <c r="W205" s="161"/>
      <c r="X205" s="44">
        <f>+ROUND(V205/$D205*100,2)</f>
        <v>7.1</v>
      </c>
      <c r="Y205" s="41"/>
      <c r="Z205" s="168">
        <f>+SUBTOTAL(9,Z199:Z204)</f>
        <v>22278680</v>
      </c>
      <c r="AB205" s="448"/>
      <c r="AC205" s="241"/>
      <c r="AD205" s="241"/>
      <c r="AE205" s="241"/>
      <c r="AG205" s="259"/>
      <c r="AH205" s="259"/>
    </row>
    <row r="206" spans="1:34" ht="15" x14ac:dyDescent="0.25">
      <c r="A206" s="116"/>
      <c r="B206" s="42"/>
      <c r="C206" s="148"/>
      <c r="D206" s="146"/>
      <c r="E206" s="146"/>
      <c r="F206" s="147"/>
      <c r="G206" s="148"/>
      <c r="H206" s="40"/>
      <c r="J206" s="126"/>
      <c r="K206" s="164"/>
      <c r="L206" s="149"/>
      <c r="M206" s="165"/>
      <c r="N206" s="43"/>
      <c r="O206" s="146"/>
      <c r="P206" s="151"/>
      <c r="Q206" s="152"/>
      <c r="T206" s="130"/>
      <c r="U206" s="160"/>
      <c r="V206" s="153"/>
      <c r="W206" s="161"/>
      <c r="X206" s="44"/>
      <c r="Y206" s="41"/>
      <c r="Z206" s="153"/>
      <c r="AB206" s="448"/>
      <c r="AC206" s="241"/>
      <c r="AD206" s="241"/>
      <c r="AE206" s="241"/>
      <c r="AG206" s="259"/>
      <c r="AH206" s="259"/>
    </row>
    <row r="207" spans="1:34" ht="15" x14ac:dyDescent="0.25">
      <c r="A207" s="116"/>
      <c r="B207" s="36" t="s">
        <v>130</v>
      </c>
      <c r="C207" s="148"/>
      <c r="D207" s="146"/>
      <c r="E207" s="146"/>
      <c r="F207" s="147"/>
      <c r="G207" s="148"/>
      <c r="H207" s="40"/>
      <c r="J207" s="126"/>
      <c r="K207" s="164"/>
      <c r="L207" s="149"/>
      <c r="M207" s="165"/>
      <c r="N207" s="43"/>
      <c r="O207" s="146"/>
      <c r="P207" s="151"/>
      <c r="Q207" s="152"/>
      <c r="T207" s="130"/>
      <c r="U207" s="160"/>
      <c r="V207" s="153"/>
      <c r="W207" s="161"/>
      <c r="X207" s="44"/>
      <c r="Y207" s="41"/>
      <c r="Z207" s="153"/>
      <c r="AB207" s="448"/>
      <c r="AC207" s="241"/>
      <c r="AD207" s="241"/>
      <c r="AE207" s="241"/>
      <c r="AG207" s="259"/>
      <c r="AH207" s="259"/>
    </row>
    <row r="208" spans="1:34" ht="15" x14ac:dyDescent="0.25">
      <c r="A208" s="116">
        <v>311</v>
      </c>
      <c r="B208" s="36" t="s">
        <v>66</v>
      </c>
      <c r="C208" s="148"/>
      <c r="D208" s="146">
        <v>9299143.0199999996</v>
      </c>
      <c r="E208" s="146"/>
      <c r="F208" s="155">
        <v>52231</v>
      </c>
      <c r="G208" s="148"/>
      <c r="H208" s="163" t="s">
        <v>67</v>
      </c>
      <c r="J208" s="157">
        <v>-7</v>
      </c>
      <c r="K208" s="164"/>
      <c r="L208" s="149">
        <f>+ROUND(N208*D208/100,0)</f>
        <v>179473</v>
      </c>
      <c r="M208" s="165"/>
      <c r="N208" s="158">
        <v>1.93</v>
      </c>
      <c r="O208" s="146"/>
      <c r="P208" s="155">
        <v>47483</v>
      </c>
      <c r="Q208" s="152"/>
      <c r="R208" s="155" t="s">
        <v>68</v>
      </c>
      <c r="T208" s="159">
        <v>-5</v>
      </c>
      <c r="U208" s="160"/>
      <c r="V208" s="153">
        <v>536388</v>
      </c>
      <c r="W208" s="161"/>
      <c r="X208" s="162">
        <v>5.77</v>
      </c>
      <c r="Y208" s="41"/>
      <c r="Z208" s="153">
        <f>+V208-L208</f>
        <v>356915</v>
      </c>
      <c r="AB208" s="448" t="s">
        <v>547</v>
      </c>
      <c r="AC208" s="241"/>
      <c r="AD208" s="241"/>
      <c r="AE208" s="241"/>
      <c r="AG208" s="259"/>
      <c r="AH208" s="259"/>
    </row>
    <row r="209" spans="1:34" ht="15" x14ac:dyDescent="0.25">
      <c r="A209" s="116">
        <v>312</v>
      </c>
      <c r="B209" s="36" t="s">
        <v>69</v>
      </c>
      <c r="C209" s="148"/>
      <c r="D209" s="146">
        <v>11569181.539999999</v>
      </c>
      <c r="E209" s="146"/>
      <c r="F209" s="155">
        <v>52231</v>
      </c>
      <c r="G209" s="148"/>
      <c r="H209" s="163" t="s">
        <v>70</v>
      </c>
      <c r="J209" s="157">
        <v>-6</v>
      </c>
      <c r="K209" s="164"/>
      <c r="L209" s="149">
        <f>+ROUND(N209*D209/100,0)</f>
        <v>322780</v>
      </c>
      <c r="M209" s="165"/>
      <c r="N209" s="158">
        <v>2.79</v>
      </c>
      <c r="O209" s="146"/>
      <c r="P209" s="155">
        <v>47483</v>
      </c>
      <c r="Q209" s="152"/>
      <c r="R209" s="155" t="s">
        <v>71</v>
      </c>
      <c r="T209" s="159">
        <v>-5</v>
      </c>
      <c r="U209" s="160"/>
      <c r="V209" s="153">
        <v>856817</v>
      </c>
      <c r="W209" s="161"/>
      <c r="X209" s="162">
        <v>7.41</v>
      </c>
      <c r="Y209" s="41"/>
      <c r="Z209" s="153">
        <f>+V209-L209</f>
        <v>534037</v>
      </c>
      <c r="AB209" s="448" t="s">
        <v>547</v>
      </c>
      <c r="AC209" s="241"/>
      <c r="AD209" s="241"/>
      <c r="AE209" s="241"/>
      <c r="AG209" s="259"/>
      <c r="AH209" s="259"/>
    </row>
    <row r="210" spans="1:34" ht="15" x14ac:dyDescent="0.25">
      <c r="A210" s="116">
        <v>314</v>
      </c>
      <c r="B210" s="36" t="s">
        <v>72</v>
      </c>
      <c r="C210" s="148"/>
      <c r="D210" s="146">
        <v>3724355.46</v>
      </c>
      <c r="E210" s="146"/>
      <c r="F210" s="155">
        <v>52231</v>
      </c>
      <c r="G210" s="148"/>
      <c r="H210" s="163" t="s">
        <v>73</v>
      </c>
      <c r="J210" s="157">
        <v>-8</v>
      </c>
      <c r="K210" s="164"/>
      <c r="L210" s="149">
        <f>+ROUND(N210*D210/100,0)</f>
        <v>118062</v>
      </c>
      <c r="M210" s="165"/>
      <c r="N210" s="158">
        <v>3.17</v>
      </c>
      <c r="O210" s="146"/>
      <c r="P210" s="155">
        <v>47483</v>
      </c>
      <c r="Q210" s="152"/>
      <c r="R210" s="155" t="s">
        <v>74</v>
      </c>
      <c r="T210" s="159">
        <v>-5</v>
      </c>
      <c r="U210" s="160"/>
      <c r="V210" s="153">
        <v>265468</v>
      </c>
      <c r="W210" s="161"/>
      <c r="X210" s="162">
        <v>7.13</v>
      </c>
      <c r="Y210" s="41"/>
      <c r="Z210" s="153">
        <f>+V210-L210</f>
        <v>147406</v>
      </c>
      <c r="AB210" s="448" t="s">
        <v>547</v>
      </c>
      <c r="AC210" s="241"/>
      <c r="AD210" s="241"/>
      <c r="AE210" s="241"/>
      <c r="AG210" s="259"/>
      <c r="AH210" s="259"/>
    </row>
    <row r="211" spans="1:34" ht="15" x14ac:dyDescent="0.25">
      <c r="A211" s="116">
        <v>315</v>
      </c>
      <c r="B211" s="36" t="s">
        <v>75</v>
      </c>
      <c r="C211" s="148"/>
      <c r="D211" s="146">
        <v>101028.46</v>
      </c>
      <c r="E211" s="146"/>
      <c r="F211" s="155">
        <v>52231</v>
      </c>
      <c r="G211" s="148"/>
      <c r="H211" s="163" t="s">
        <v>76</v>
      </c>
      <c r="J211" s="157">
        <v>-6</v>
      </c>
      <c r="K211" s="164"/>
      <c r="L211" s="149">
        <f>+ROUND(N211*D211/100,0)</f>
        <v>1990</v>
      </c>
      <c r="M211" s="165"/>
      <c r="N211" s="158">
        <v>1.97</v>
      </c>
      <c r="O211" s="146"/>
      <c r="P211" s="155">
        <v>47483</v>
      </c>
      <c r="Q211" s="152"/>
      <c r="R211" s="155" t="s">
        <v>77</v>
      </c>
      <c r="T211" s="159">
        <v>-4</v>
      </c>
      <c r="U211" s="160"/>
      <c r="V211" s="153">
        <v>8176</v>
      </c>
      <c r="W211" s="161"/>
      <c r="X211" s="162">
        <v>8.09</v>
      </c>
      <c r="Y211" s="41"/>
      <c r="Z211" s="153">
        <f>+V211-L211</f>
        <v>6186</v>
      </c>
      <c r="AB211" s="448" t="s">
        <v>547</v>
      </c>
      <c r="AC211" s="241"/>
      <c r="AD211" s="241"/>
      <c r="AE211" s="241"/>
      <c r="AG211" s="259"/>
      <c r="AH211" s="259"/>
    </row>
    <row r="212" spans="1:34" ht="15" x14ac:dyDescent="0.25">
      <c r="A212" s="116">
        <v>316</v>
      </c>
      <c r="B212" s="36" t="s">
        <v>78</v>
      </c>
      <c r="C212" s="148"/>
      <c r="D212" s="169">
        <v>766114.51</v>
      </c>
      <c r="E212" s="146"/>
      <c r="F212" s="155">
        <v>52231</v>
      </c>
      <c r="G212" s="148"/>
      <c r="H212" s="163" t="s">
        <v>79</v>
      </c>
      <c r="J212" s="157">
        <v>-8</v>
      </c>
      <c r="K212" s="164"/>
      <c r="L212" s="170">
        <f>+ROUND(N212*D212/100,0)</f>
        <v>23596</v>
      </c>
      <c r="M212" s="165"/>
      <c r="N212" s="158">
        <v>3.08</v>
      </c>
      <c r="O212" s="146"/>
      <c r="P212" s="155">
        <v>47483</v>
      </c>
      <c r="Q212" s="152"/>
      <c r="R212" s="155" t="s">
        <v>80</v>
      </c>
      <c r="T212" s="159">
        <v>-4</v>
      </c>
      <c r="U212" s="160"/>
      <c r="V212" s="171">
        <v>50099</v>
      </c>
      <c r="W212" s="161"/>
      <c r="X212" s="162">
        <v>6.54</v>
      </c>
      <c r="Y212" s="41"/>
      <c r="Z212" s="171">
        <f>+V212-L212</f>
        <v>26503</v>
      </c>
      <c r="AB212" s="448" t="s">
        <v>547</v>
      </c>
      <c r="AC212" s="241"/>
      <c r="AD212" s="241"/>
      <c r="AE212" s="241"/>
      <c r="AG212" s="259"/>
      <c r="AH212" s="259"/>
    </row>
    <row r="213" spans="1:34" ht="15" x14ac:dyDescent="0.25">
      <c r="A213" s="116"/>
      <c r="B213" s="42" t="s">
        <v>131</v>
      </c>
      <c r="C213" s="148"/>
      <c r="D213" s="146">
        <f>SUBTOTAL(9,D207:D212)</f>
        <v>25459822.990000002</v>
      </c>
      <c r="E213" s="146"/>
      <c r="F213" s="147"/>
      <c r="G213" s="148"/>
      <c r="H213" s="40"/>
      <c r="J213" s="126"/>
      <c r="K213" s="164"/>
      <c r="L213" s="149">
        <f>SUBTOTAL(9,L207:L212)</f>
        <v>645901</v>
      </c>
      <c r="M213" s="165"/>
      <c r="N213" s="43">
        <f>+ROUND(L213/$D213*100,2)</f>
        <v>2.54</v>
      </c>
      <c r="O213" s="146"/>
      <c r="P213" s="151"/>
      <c r="Q213" s="152"/>
      <c r="T213" s="130"/>
      <c r="U213" s="160"/>
      <c r="V213" s="153">
        <f>SUBTOTAL(9,V207:V212)</f>
        <v>1716948</v>
      </c>
      <c r="W213" s="161"/>
      <c r="X213" s="44">
        <v>5.54</v>
      </c>
      <c r="Y213" s="41"/>
      <c r="Z213" s="153">
        <f>SUBTOTAL(9,Z207:Z212)</f>
        <v>1071047</v>
      </c>
      <c r="AB213" s="448"/>
      <c r="AC213" s="241"/>
      <c r="AD213" s="241"/>
      <c r="AE213" s="241"/>
      <c r="AG213" s="259"/>
      <c r="AH213" s="259"/>
    </row>
    <row r="214" spans="1:34" ht="15" x14ac:dyDescent="0.25">
      <c r="A214" s="116"/>
      <c r="B214" s="42"/>
      <c r="C214" s="148"/>
      <c r="D214" s="146"/>
      <c r="E214" s="146"/>
      <c r="F214" s="147"/>
      <c r="G214" s="148"/>
      <c r="H214" s="40"/>
      <c r="J214" s="126"/>
      <c r="K214" s="164"/>
      <c r="L214" s="149"/>
      <c r="M214" s="165"/>
      <c r="N214" s="43"/>
      <c r="O214" s="146"/>
      <c r="P214" s="151"/>
      <c r="Q214" s="152"/>
      <c r="T214" s="130"/>
      <c r="U214" s="160"/>
      <c r="V214" s="153"/>
      <c r="W214" s="161"/>
      <c r="X214" s="44"/>
      <c r="Y214" s="41"/>
      <c r="Z214" s="153"/>
      <c r="AB214" s="448"/>
      <c r="AC214" s="241"/>
      <c r="AD214" s="241"/>
      <c r="AE214" s="241"/>
      <c r="AG214" s="259"/>
      <c r="AH214" s="259"/>
    </row>
    <row r="215" spans="1:34" ht="15" x14ac:dyDescent="0.25">
      <c r="A215" s="116"/>
      <c r="B215" s="36" t="s">
        <v>132</v>
      </c>
      <c r="C215" s="148"/>
      <c r="D215" s="146"/>
      <c r="E215" s="146"/>
      <c r="F215" s="147"/>
      <c r="G215" s="148"/>
      <c r="H215" s="40"/>
      <c r="J215" s="126"/>
      <c r="K215" s="164"/>
      <c r="L215" s="149"/>
      <c r="M215" s="165"/>
      <c r="N215" s="150"/>
      <c r="O215" s="146"/>
      <c r="P215" s="151"/>
      <c r="Q215" s="152"/>
      <c r="T215" s="130"/>
      <c r="U215" s="160"/>
      <c r="V215" s="153"/>
      <c r="W215" s="161"/>
      <c r="X215" s="154"/>
      <c r="Y215" s="41"/>
      <c r="Z215" s="153"/>
      <c r="AB215" s="448"/>
      <c r="AC215" s="241"/>
      <c r="AD215" s="241"/>
      <c r="AE215" s="241"/>
      <c r="AG215" s="259"/>
      <c r="AH215" s="259"/>
    </row>
    <row r="216" spans="1:34" ht="15" x14ac:dyDescent="0.25">
      <c r="A216" s="116">
        <v>310.2</v>
      </c>
      <c r="B216" s="36" t="s">
        <v>64</v>
      </c>
      <c r="C216" s="148"/>
      <c r="D216" s="146">
        <v>246337.54</v>
      </c>
      <c r="E216" s="146"/>
      <c r="F216" s="155">
        <v>52231</v>
      </c>
      <c r="G216" s="148"/>
      <c r="H216" s="156" t="s">
        <v>65</v>
      </c>
      <c r="J216" s="157">
        <v>0</v>
      </c>
      <c r="K216" s="164"/>
      <c r="L216" s="149">
        <f t="shared" ref="L216:L221" si="5">+ROUND(N216*D216/100,0)</f>
        <v>3966</v>
      </c>
      <c r="M216" s="165"/>
      <c r="N216" s="158">
        <v>1.61</v>
      </c>
      <c r="O216" s="146"/>
      <c r="P216" s="155">
        <v>47483</v>
      </c>
      <c r="Q216" s="152"/>
      <c r="R216" s="155" t="s">
        <v>65</v>
      </c>
      <c r="T216" s="159">
        <v>0</v>
      </c>
      <c r="U216" s="160"/>
      <c r="V216" s="153">
        <v>12983</v>
      </c>
      <c r="W216" s="161"/>
      <c r="X216" s="162">
        <v>5.27</v>
      </c>
      <c r="Y216" s="41"/>
      <c r="Z216" s="153">
        <f t="shared" ref="Z216:Z221" si="6">+V216-L216</f>
        <v>9017</v>
      </c>
      <c r="AB216" s="448" t="s">
        <v>547</v>
      </c>
      <c r="AC216" s="241"/>
      <c r="AD216" s="241"/>
      <c r="AE216" s="241"/>
      <c r="AG216" s="259"/>
      <c r="AH216" s="259"/>
    </row>
    <row r="217" spans="1:34" ht="15" x14ac:dyDescent="0.25">
      <c r="A217" s="116">
        <v>311</v>
      </c>
      <c r="B217" s="36" t="s">
        <v>66</v>
      </c>
      <c r="C217" s="148"/>
      <c r="D217" s="146">
        <v>118998210.48999999</v>
      </c>
      <c r="E217" s="146"/>
      <c r="F217" s="155">
        <v>52231</v>
      </c>
      <c r="G217" s="148"/>
      <c r="H217" s="163" t="s">
        <v>67</v>
      </c>
      <c r="J217" s="157">
        <v>-7</v>
      </c>
      <c r="K217" s="164"/>
      <c r="L217" s="149">
        <f t="shared" si="5"/>
        <v>2296665</v>
      </c>
      <c r="M217" s="165"/>
      <c r="N217" s="158">
        <v>1.93</v>
      </c>
      <c r="O217" s="146"/>
      <c r="P217" s="155">
        <v>47483</v>
      </c>
      <c r="Q217" s="152"/>
      <c r="R217" s="155" t="s">
        <v>68</v>
      </c>
      <c r="T217" s="159">
        <v>-5</v>
      </c>
      <c r="U217" s="160"/>
      <c r="V217" s="153">
        <v>7730393</v>
      </c>
      <c r="W217" s="161"/>
      <c r="X217" s="162">
        <v>6.5</v>
      </c>
      <c r="Y217" s="41"/>
      <c r="Z217" s="153">
        <f t="shared" si="6"/>
        <v>5433728</v>
      </c>
      <c r="AB217" s="448" t="s">
        <v>547</v>
      </c>
      <c r="AC217" s="241"/>
      <c r="AD217" s="241"/>
      <c r="AE217" s="241"/>
      <c r="AG217" s="259"/>
      <c r="AH217" s="259"/>
    </row>
    <row r="218" spans="1:34" ht="15" x14ac:dyDescent="0.25">
      <c r="A218" s="116">
        <v>312</v>
      </c>
      <c r="B218" s="36" t="s">
        <v>69</v>
      </c>
      <c r="C218" s="148"/>
      <c r="D218" s="146">
        <v>33778662.329999998</v>
      </c>
      <c r="E218" s="146"/>
      <c r="F218" s="155">
        <v>52231</v>
      </c>
      <c r="G218" s="148"/>
      <c r="H218" s="163" t="s">
        <v>70</v>
      </c>
      <c r="J218" s="157">
        <v>-6</v>
      </c>
      <c r="K218" s="164"/>
      <c r="L218" s="149">
        <f t="shared" si="5"/>
        <v>942425</v>
      </c>
      <c r="M218" s="165"/>
      <c r="N218" s="158">
        <v>2.79</v>
      </c>
      <c r="O218" s="146"/>
      <c r="P218" s="155">
        <v>47483</v>
      </c>
      <c r="Q218" s="152"/>
      <c r="R218" s="155" t="s">
        <v>71</v>
      </c>
      <c r="T218" s="159">
        <v>-5</v>
      </c>
      <c r="U218" s="160"/>
      <c r="V218" s="153">
        <v>2788110</v>
      </c>
      <c r="W218" s="161"/>
      <c r="X218" s="162">
        <v>8.25</v>
      </c>
      <c r="Y218" s="41"/>
      <c r="Z218" s="153">
        <f t="shared" si="6"/>
        <v>1845685</v>
      </c>
      <c r="AB218" s="448" t="s">
        <v>547</v>
      </c>
      <c r="AC218" s="241"/>
      <c r="AD218" s="241"/>
      <c r="AE218" s="241"/>
      <c r="AG218" s="259"/>
      <c r="AH218" s="259"/>
    </row>
    <row r="219" spans="1:34" ht="15" x14ac:dyDescent="0.25">
      <c r="A219" s="116">
        <v>314</v>
      </c>
      <c r="B219" s="36" t="s">
        <v>72</v>
      </c>
      <c r="C219" s="148"/>
      <c r="D219" s="146">
        <v>1174088.71</v>
      </c>
      <c r="E219" s="146"/>
      <c r="F219" s="155">
        <v>52231</v>
      </c>
      <c r="G219" s="148"/>
      <c r="H219" s="163" t="s">
        <v>73</v>
      </c>
      <c r="J219" s="157">
        <v>-8</v>
      </c>
      <c r="K219" s="164"/>
      <c r="L219" s="149">
        <f t="shared" si="5"/>
        <v>37219</v>
      </c>
      <c r="M219" s="165"/>
      <c r="N219" s="158">
        <v>3.17</v>
      </c>
      <c r="O219" s="146"/>
      <c r="P219" s="155">
        <v>47483</v>
      </c>
      <c r="Q219" s="152"/>
      <c r="R219" s="155" t="s">
        <v>74</v>
      </c>
      <c r="T219" s="159">
        <v>-5</v>
      </c>
      <c r="U219" s="160"/>
      <c r="V219" s="153">
        <v>86170</v>
      </c>
      <c r="W219" s="161"/>
      <c r="X219" s="162">
        <v>7.34</v>
      </c>
      <c r="Y219" s="41"/>
      <c r="Z219" s="153">
        <f t="shared" si="6"/>
        <v>48951</v>
      </c>
      <c r="AB219" s="448" t="s">
        <v>547</v>
      </c>
      <c r="AC219" s="241"/>
      <c r="AD219" s="241"/>
      <c r="AE219" s="241"/>
      <c r="AG219" s="259"/>
      <c r="AH219" s="259"/>
    </row>
    <row r="220" spans="1:34" ht="15" x14ac:dyDescent="0.25">
      <c r="A220" s="116">
        <v>315</v>
      </c>
      <c r="B220" s="36" t="s">
        <v>75</v>
      </c>
      <c r="C220" s="148"/>
      <c r="D220" s="146">
        <v>2507307.91</v>
      </c>
      <c r="E220" s="146"/>
      <c r="F220" s="155">
        <v>52231</v>
      </c>
      <c r="G220" s="148"/>
      <c r="H220" s="163" t="s">
        <v>76</v>
      </c>
      <c r="J220" s="157">
        <v>-6</v>
      </c>
      <c r="K220" s="164"/>
      <c r="L220" s="149">
        <f t="shared" si="5"/>
        <v>49394</v>
      </c>
      <c r="M220" s="165"/>
      <c r="N220" s="158">
        <v>1.97</v>
      </c>
      <c r="O220" s="146"/>
      <c r="P220" s="155">
        <v>47483</v>
      </c>
      <c r="Q220" s="152"/>
      <c r="R220" s="155" t="s">
        <v>77</v>
      </c>
      <c r="T220" s="159">
        <v>-4</v>
      </c>
      <c r="U220" s="160"/>
      <c r="V220" s="153">
        <v>223858</v>
      </c>
      <c r="W220" s="161"/>
      <c r="X220" s="162">
        <v>8.93</v>
      </c>
      <c r="Y220" s="41"/>
      <c r="Z220" s="153">
        <f t="shared" si="6"/>
        <v>174464</v>
      </c>
      <c r="AB220" s="448" t="s">
        <v>547</v>
      </c>
      <c r="AC220" s="241"/>
      <c r="AD220" s="241"/>
      <c r="AE220" s="241"/>
      <c r="AG220" s="259"/>
      <c r="AH220" s="259"/>
    </row>
    <row r="221" spans="1:34" ht="15" x14ac:dyDescent="0.25">
      <c r="A221" s="116">
        <v>316</v>
      </c>
      <c r="B221" s="36" t="s">
        <v>78</v>
      </c>
      <c r="C221" s="148"/>
      <c r="D221" s="169">
        <v>447267.8</v>
      </c>
      <c r="E221" s="146"/>
      <c r="F221" s="155">
        <v>52231</v>
      </c>
      <c r="G221" s="148"/>
      <c r="H221" s="163" t="s">
        <v>79</v>
      </c>
      <c r="J221" s="157">
        <v>-8</v>
      </c>
      <c r="K221" s="164"/>
      <c r="L221" s="170">
        <f t="shared" si="5"/>
        <v>13776</v>
      </c>
      <c r="M221" s="165"/>
      <c r="N221" s="158">
        <v>3.08</v>
      </c>
      <c r="O221" s="146"/>
      <c r="P221" s="155">
        <v>47483</v>
      </c>
      <c r="Q221" s="152"/>
      <c r="R221" s="155" t="s">
        <v>80</v>
      </c>
      <c r="T221" s="159">
        <v>-4</v>
      </c>
      <c r="U221" s="160"/>
      <c r="V221" s="171">
        <v>35480</v>
      </c>
      <c r="W221" s="161"/>
      <c r="X221" s="162">
        <v>7.93</v>
      </c>
      <c r="Y221" s="41"/>
      <c r="Z221" s="171">
        <f t="shared" si="6"/>
        <v>21704</v>
      </c>
      <c r="AB221" s="448" t="s">
        <v>547</v>
      </c>
      <c r="AC221" s="241"/>
      <c r="AD221" s="241"/>
      <c r="AE221" s="241"/>
      <c r="AG221" s="259"/>
      <c r="AH221" s="259"/>
    </row>
    <row r="222" spans="1:34" ht="15" x14ac:dyDescent="0.25">
      <c r="A222" s="116"/>
      <c r="B222" s="42" t="s">
        <v>133</v>
      </c>
      <c r="C222" s="148"/>
      <c r="D222" s="146">
        <f>+SUBTOTAL(9,D215:D221)</f>
        <v>157151874.78000003</v>
      </c>
      <c r="E222" s="146"/>
      <c r="F222" s="147"/>
      <c r="G222" s="148"/>
      <c r="H222" s="40"/>
      <c r="J222" s="126"/>
      <c r="K222" s="164"/>
      <c r="L222" s="149">
        <f>+SUBTOTAL(9,L215:L221)</f>
        <v>3343445</v>
      </c>
      <c r="M222" s="165"/>
      <c r="N222" s="43">
        <f>+ROUND(L222/$D222*100,2)</f>
        <v>2.13</v>
      </c>
      <c r="O222" s="146"/>
      <c r="P222" s="151"/>
      <c r="Q222" s="152"/>
      <c r="T222" s="130"/>
      <c r="U222" s="160"/>
      <c r="V222" s="153">
        <f>+SUBTOTAL(9,V215:V221)</f>
        <v>10876994</v>
      </c>
      <c r="W222" s="161"/>
      <c r="X222" s="44">
        <f>+ROUND(V222/$D222*100,2)</f>
        <v>6.92</v>
      </c>
      <c r="Y222" s="41"/>
      <c r="Z222" s="153">
        <f>+SUBTOTAL(9,Z215:Z221)</f>
        <v>7533549</v>
      </c>
      <c r="AC222" s="241"/>
      <c r="AD222" s="241"/>
      <c r="AE222" s="241"/>
      <c r="AG222" s="259"/>
      <c r="AH222" s="259"/>
    </row>
    <row r="223" spans="1:34" ht="15" x14ac:dyDescent="0.25">
      <c r="A223" s="116"/>
      <c r="B223" s="36" t="s">
        <v>83</v>
      </c>
      <c r="C223" s="148"/>
      <c r="D223" s="169"/>
      <c r="E223" s="146"/>
      <c r="F223" s="147"/>
      <c r="G223" s="148"/>
      <c r="H223" s="40"/>
      <c r="J223" s="126"/>
      <c r="K223" s="164"/>
      <c r="L223" s="170">
        <v>-5927184</v>
      </c>
      <c r="M223" s="165"/>
      <c r="N223" s="43"/>
      <c r="O223" s="146"/>
      <c r="P223" s="151"/>
      <c r="Q223" s="152"/>
      <c r="T223" s="130"/>
      <c r="U223" s="160"/>
      <c r="V223" s="171">
        <v>0</v>
      </c>
      <c r="W223" s="161"/>
      <c r="X223" s="44"/>
      <c r="Y223" s="41"/>
      <c r="Z223" s="171">
        <f>+V223-L223</f>
        <v>5927184</v>
      </c>
      <c r="AB223" s="448" t="s">
        <v>547</v>
      </c>
      <c r="AC223" s="241"/>
      <c r="AD223" s="241"/>
      <c r="AE223" s="241"/>
      <c r="AG223" s="259"/>
      <c r="AH223" s="259"/>
    </row>
    <row r="224" spans="1:34" x14ac:dyDescent="0.2">
      <c r="A224" s="144" t="s">
        <v>134</v>
      </c>
      <c r="B224" s="36"/>
      <c r="C224" s="148"/>
      <c r="D224" s="146">
        <f>+SUBTOTAL(9,D185:D223)</f>
        <v>1328338999.1900001</v>
      </c>
      <c r="E224" s="146"/>
      <c r="F224" s="147"/>
      <c r="G224" s="148"/>
      <c r="H224" s="40"/>
      <c r="J224" s="126"/>
      <c r="K224" s="164"/>
      <c r="L224" s="149">
        <f>+SUBTOTAL(9,L185:L223)</f>
        <v>29145155</v>
      </c>
      <c r="M224" s="165"/>
      <c r="N224" s="150"/>
      <c r="O224" s="146"/>
      <c r="P224" s="151"/>
      <c r="Q224" s="152"/>
      <c r="T224" s="130"/>
      <c r="U224" s="160"/>
      <c r="V224" s="153">
        <f>+SUBTOTAL(9,V185:V223)</f>
        <v>98741977</v>
      </c>
      <c r="W224" s="161"/>
      <c r="X224" s="154"/>
      <c r="Y224" s="41"/>
      <c r="Z224" s="153">
        <f>+SUBTOTAL(9,Z185:Z223)</f>
        <v>69596822</v>
      </c>
      <c r="AC224" s="241"/>
      <c r="AD224" s="241"/>
      <c r="AE224" s="241"/>
      <c r="AG224" s="259"/>
      <c r="AH224" s="259"/>
    </row>
    <row r="225" spans="1:34" x14ac:dyDescent="0.2">
      <c r="A225" s="116"/>
      <c r="B225" s="36"/>
      <c r="C225" s="148"/>
      <c r="D225" s="146"/>
      <c r="E225" s="146"/>
      <c r="F225" s="147"/>
      <c r="G225" s="148"/>
      <c r="H225" s="40"/>
      <c r="J225" s="126"/>
      <c r="K225" s="164"/>
      <c r="L225" s="149"/>
      <c r="M225" s="165"/>
      <c r="N225" s="150"/>
      <c r="O225" s="146"/>
      <c r="P225" s="151"/>
      <c r="Q225" s="152"/>
      <c r="T225" s="130"/>
      <c r="U225" s="160"/>
      <c r="V225" s="153"/>
      <c r="W225" s="161"/>
      <c r="X225" s="154"/>
      <c r="Y225" s="41"/>
      <c r="Z225" s="153"/>
      <c r="AC225" s="241"/>
      <c r="AD225" s="241"/>
      <c r="AE225" s="241"/>
      <c r="AG225" s="259"/>
      <c r="AH225" s="259"/>
    </row>
    <row r="226" spans="1:34" x14ac:dyDescent="0.2">
      <c r="A226" s="116"/>
      <c r="B226" s="36"/>
      <c r="C226" s="148"/>
      <c r="D226" s="146"/>
      <c r="E226" s="146"/>
      <c r="F226" s="147"/>
      <c r="G226" s="148"/>
      <c r="H226" s="40"/>
      <c r="J226" s="126"/>
      <c r="K226" s="164"/>
      <c r="L226" s="149"/>
      <c r="M226" s="165"/>
      <c r="N226" s="150"/>
      <c r="O226" s="146"/>
      <c r="P226" s="151"/>
      <c r="Q226" s="152"/>
      <c r="T226" s="130"/>
      <c r="U226" s="160"/>
      <c r="V226" s="153"/>
      <c r="W226" s="161"/>
      <c r="X226" s="154"/>
      <c r="Y226" s="41"/>
      <c r="Z226" s="153"/>
      <c r="AC226" s="241"/>
      <c r="AD226" s="241"/>
      <c r="AE226" s="241"/>
      <c r="AG226" s="259"/>
      <c r="AH226" s="259"/>
    </row>
    <row r="227" spans="1:34" x14ac:dyDescent="0.2">
      <c r="A227" s="144" t="s">
        <v>135</v>
      </c>
      <c r="B227" s="36"/>
      <c r="C227" s="148"/>
      <c r="D227" s="146"/>
      <c r="E227" s="146"/>
      <c r="F227" s="147"/>
      <c r="G227" s="148"/>
      <c r="H227" s="40"/>
      <c r="J227" s="126"/>
      <c r="K227" s="164"/>
      <c r="L227" s="149"/>
      <c r="M227" s="165"/>
      <c r="N227" s="150"/>
      <c r="O227" s="146"/>
      <c r="P227" s="151"/>
      <c r="Q227" s="152"/>
      <c r="T227" s="130"/>
      <c r="U227" s="160"/>
      <c r="V227" s="153"/>
      <c r="W227" s="161"/>
      <c r="X227" s="154"/>
      <c r="Y227" s="41"/>
      <c r="Z227" s="153"/>
      <c r="AC227" s="241"/>
      <c r="AD227" s="241"/>
      <c r="AE227" s="241"/>
      <c r="AG227" s="259"/>
      <c r="AH227" s="259"/>
    </row>
    <row r="228" spans="1:34" x14ac:dyDescent="0.2">
      <c r="A228" s="116"/>
      <c r="B228" s="36"/>
      <c r="C228" s="148"/>
      <c r="D228" s="146"/>
      <c r="E228" s="146"/>
      <c r="F228" s="147"/>
      <c r="G228" s="148"/>
      <c r="H228" s="40"/>
      <c r="J228" s="126"/>
      <c r="K228" s="164"/>
      <c r="L228" s="149"/>
      <c r="M228" s="165"/>
      <c r="N228" s="150"/>
      <c r="O228" s="146"/>
      <c r="P228" s="151"/>
      <c r="Q228" s="152"/>
      <c r="T228" s="130"/>
      <c r="U228" s="160"/>
      <c r="V228" s="153"/>
      <c r="W228" s="161"/>
      <c r="X228" s="154"/>
      <c r="Y228" s="41"/>
      <c r="Z228" s="153"/>
      <c r="AC228" s="241"/>
      <c r="AD228" s="241"/>
      <c r="AE228" s="241"/>
      <c r="AG228" s="259"/>
      <c r="AH228" s="259"/>
    </row>
    <row r="229" spans="1:34" x14ac:dyDescent="0.2">
      <c r="A229" s="116"/>
      <c r="B229" s="36" t="s">
        <v>136</v>
      </c>
      <c r="C229" s="148"/>
      <c r="D229" s="146"/>
      <c r="E229" s="146"/>
      <c r="F229" s="147"/>
      <c r="G229" s="148"/>
      <c r="H229" s="40"/>
      <c r="J229" s="126"/>
      <c r="K229" s="164"/>
      <c r="L229" s="149"/>
      <c r="M229" s="165"/>
      <c r="N229" s="150"/>
      <c r="O229" s="146"/>
      <c r="P229" s="151"/>
      <c r="Q229" s="152"/>
      <c r="T229" s="130"/>
      <c r="U229" s="160"/>
      <c r="V229" s="153"/>
      <c r="W229" s="161"/>
      <c r="X229" s="154"/>
      <c r="Y229" s="41"/>
      <c r="Z229" s="153"/>
      <c r="AC229" s="241"/>
      <c r="AD229" s="241"/>
      <c r="AE229" s="241"/>
      <c r="AG229" s="259"/>
      <c r="AH229" s="259"/>
    </row>
    <row r="230" spans="1:34" ht="15" x14ac:dyDescent="0.25">
      <c r="A230" s="116">
        <v>311</v>
      </c>
      <c r="B230" s="36" t="s">
        <v>66</v>
      </c>
      <c r="C230" s="148"/>
      <c r="D230" s="146">
        <v>20081050.18</v>
      </c>
      <c r="E230" s="146"/>
      <c r="F230" s="155">
        <v>50040</v>
      </c>
      <c r="G230" s="148"/>
      <c r="H230" s="163" t="s">
        <v>67</v>
      </c>
      <c r="J230" s="157">
        <v>-7</v>
      </c>
      <c r="K230" s="164"/>
      <c r="L230" s="149">
        <f>+ROUND(N230*D230/100,0)</f>
        <v>479937</v>
      </c>
      <c r="M230" s="165"/>
      <c r="N230" s="158">
        <v>2.39</v>
      </c>
      <c r="O230" s="146"/>
      <c r="P230" s="155">
        <v>47483</v>
      </c>
      <c r="Q230" s="152"/>
      <c r="R230" s="155" t="s">
        <v>68</v>
      </c>
      <c r="T230" s="159">
        <v>-6</v>
      </c>
      <c r="U230" s="160"/>
      <c r="V230" s="153">
        <v>974702</v>
      </c>
      <c r="W230" s="161"/>
      <c r="X230" s="162">
        <v>4.8499999999999996</v>
      </c>
      <c r="Y230" s="41"/>
      <c r="Z230" s="153">
        <f>+V230-L230</f>
        <v>494765</v>
      </c>
      <c r="AB230" s="448" t="s">
        <v>547</v>
      </c>
      <c r="AC230" s="241"/>
      <c r="AD230" s="241"/>
      <c r="AE230" s="241"/>
      <c r="AG230" s="259"/>
      <c r="AH230" s="259"/>
    </row>
    <row r="231" spans="1:34" ht="15" x14ac:dyDescent="0.25">
      <c r="A231" s="116">
        <v>312</v>
      </c>
      <c r="B231" s="36" t="s">
        <v>69</v>
      </c>
      <c r="C231" s="148"/>
      <c r="D231" s="146">
        <v>297868265.58999997</v>
      </c>
      <c r="E231" s="146"/>
      <c r="F231" s="155">
        <v>50040</v>
      </c>
      <c r="G231" s="148"/>
      <c r="H231" s="163" t="s">
        <v>70</v>
      </c>
      <c r="J231" s="157">
        <v>-6</v>
      </c>
      <c r="K231" s="164"/>
      <c r="L231" s="149">
        <f>+ROUND(N231*D231/100,0)</f>
        <v>10842405</v>
      </c>
      <c r="M231" s="165"/>
      <c r="N231" s="158">
        <v>3.64</v>
      </c>
      <c r="O231" s="146"/>
      <c r="P231" s="155">
        <v>47483</v>
      </c>
      <c r="Q231" s="152"/>
      <c r="R231" s="155" t="s">
        <v>71</v>
      </c>
      <c r="T231" s="159">
        <v>-6</v>
      </c>
      <c r="U231" s="160"/>
      <c r="V231" s="153">
        <v>21906136</v>
      </c>
      <c r="W231" s="161"/>
      <c r="X231" s="162">
        <v>7.35</v>
      </c>
      <c r="Y231" s="41"/>
      <c r="Z231" s="153">
        <f>+V231-L231</f>
        <v>11063731</v>
      </c>
      <c r="AB231" s="448" t="s">
        <v>547</v>
      </c>
      <c r="AC231" s="241"/>
      <c r="AD231" s="241"/>
      <c r="AE231" s="241"/>
      <c r="AG231" s="259"/>
      <c r="AH231" s="259"/>
    </row>
    <row r="232" spans="1:34" ht="15" x14ac:dyDescent="0.25">
      <c r="A232" s="116">
        <v>314</v>
      </c>
      <c r="B232" s="36" t="s">
        <v>72</v>
      </c>
      <c r="C232" s="148"/>
      <c r="D232" s="146">
        <v>63015340.68</v>
      </c>
      <c r="E232" s="146"/>
      <c r="F232" s="155">
        <v>50040</v>
      </c>
      <c r="G232" s="148"/>
      <c r="H232" s="163" t="s">
        <v>73</v>
      </c>
      <c r="J232" s="157">
        <v>-7</v>
      </c>
      <c r="K232" s="164"/>
      <c r="L232" s="149">
        <f>+ROUND(N232*D232/100,0)</f>
        <v>2161426</v>
      </c>
      <c r="M232" s="165"/>
      <c r="N232" s="158">
        <v>3.43</v>
      </c>
      <c r="O232" s="146"/>
      <c r="P232" s="155">
        <v>47483</v>
      </c>
      <c r="Q232" s="152"/>
      <c r="R232" s="155" t="s">
        <v>74</v>
      </c>
      <c r="T232" s="159">
        <v>-6</v>
      </c>
      <c r="U232" s="160"/>
      <c r="V232" s="153">
        <v>4603287</v>
      </c>
      <c r="W232" s="161"/>
      <c r="X232" s="162">
        <v>7.31</v>
      </c>
      <c r="Y232" s="41"/>
      <c r="Z232" s="153">
        <f>+V232-L232</f>
        <v>2441861</v>
      </c>
      <c r="AB232" s="448" t="s">
        <v>547</v>
      </c>
      <c r="AC232" s="241"/>
      <c r="AD232" s="241"/>
      <c r="AE232" s="241"/>
      <c r="AG232" s="259"/>
      <c r="AH232" s="259"/>
    </row>
    <row r="233" spans="1:34" ht="15" x14ac:dyDescent="0.25">
      <c r="A233" s="116">
        <v>315</v>
      </c>
      <c r="B233" s="36" t="s">
        <v>75</v>
      </c>
      <c r="C233" s="148"/>
      <c r="D233" s="146">
        <v>20271950.719999999</v>
      </c>
      <c r="E233" s="146"/>
      <c r="F233" s="155">
        <v>50040</v>
      </c>
      <c r="G233" s="148"/>
      <c r="H233" s="163" t="s">
        <v>76</v>
      </c>
      <c r="J233" s="157">
        <v>-6</v>
      </c>
      <c r="K233" s="164"/>
      <c r="L233" s="149">
        <f>+ROUND(N233*D233/100,0)</f>
        <v>563560</v>
      </c>
      <c r="M233" s="165"/>
      <c r="N233" s="158">
        <v>2.78</v>
      </c>
      <c r="O233" s="146"/>
      <c r="P233" s="155">
        <v>47483</v>
      </c>
      <c r="Q233" s="152"/>
      <c r="R233" s="155" t="s">
        <v>77</v>
      </c>
      <c r="T233" s="159">
        <v>-5</v>
      </c>
      <c r="U233" s="160"/>
      <c r="V233" s="153">
        <v>1034566</v>
      </c>
      <c r="W233" s="161"/>
      <c r="X233" s="162">
        <v>5.0999999999999996</v>
      </c>
      <c r="Y233" s="41"/>
      <c r="Z233" s="153">
        <f>+V233-L233</f>
        <v>471006</v>
      </c>
      <c r="AB233" s="448" t="s">
        <v>547</v>
      </c>
      <c r="AC233" s="241"/>
      <c r="AD233" s="241"/>
      <c r="AE233" s="241"/>
      <c r="AG233" s="259"/>
      <c r="AH233" s="259"/>
    </row>
    <row r="234" spans="1:34" ht="15" x14ac:dyDescent="0.25">
      <c r="A234" s="116">
        <v>316</v>
      </c>
      <c r="B234" s="36" t="s">
        <v>78</v>
      </c>
      <c r="C234" s="148"/>
      <c r="D234" s="146">
        <v>1169289.01</v>
      </c>
      <c r="E234" s="146"/>
      <c r="F234" s="155">
        <v>50040</v>
      </c>
      <c r="G234" s="148"/>
      <c r="H234" s="163" t="s">
        <v>79</v>
      </c>
      <c r="J234" s="157">
        <v>-7</v>
      </c>
      <c r="K234" s="164"/>
      <c r="L234" s="149">
        <f>+ROUND(N234*D234/100,0)</f>
        <v>46304</v>
      </c>
      <c r="M234" s="165"/>
      <c r="N234" s="158">
        <v>3.96</v>
      </c>
      <c r="O234" s="146"/>
      <c r="P234" s="155">
        <v>47483</v>
      </c>
      <c r="Q234" s="152"/>
      <c r="R234" s="155" t="s">
        <v>80</v>
      </c>
      <c r="T234" s="159">
        <v>-5</v>
      </c>
      <c r="U234" s="160"/>
      <c r="V234" s="153">
        <v>82143</v>
      </c>
      <c r="W234" s="161"/>
      <c r="X234" s="162">
        <v>7.03</v>
      </c>
      <c r="Y234" s="41"/>
      <c r="Z234" s="153">
        <f>+V234-L234</f>
        <v>35839</v>
      </c>
      <c r="AB234" s="448" t="s">
        <v>547</v>
      </c>
      <c r="AC234" s="241"/>
      <c r="AD234" s="241"/>
      <c r="AE234" s="241"/>
      <c r="AG234" s="259"/>
      <c r="AH234" s="259"/>
    </row>
    <row r="235" spans="1:34" ht="15" x14ac:dyDescent="0.25">
      <c r="A235" s="116"/>
      <c r="B235" s="42" t="s">
        <v>137</v>
      </c>
      <c r="C235" s="148"/>
      <c r="D235" s="166">
        <f>+SUBTOTAL(9,D229:D234)</f>
        <v>402405896.17999995</v>
      </c>
      <c r="E235" s="146"/>
      <c r="F235" s="147"/>
      <c r="G235" s="148"/>
      <c r="H235" s="40"/>
      <c r="J235" s="126"/>
      <c r="K235" s="164"/>
      <c r="L235" s="167">
        <f>+SUBTOTAL(9,L229:L234)</f>
        <v>14093632</v>
      </c>
      <c r="M235" s="165"/>
      <c r="N235" s="43">
        <f>+ROUND(L235/$D235*100,2)</f>
        <v>3.5</v>
      </c>
      <c r="O235" s="146"/>
      <c r="P235" s="151"/>
      <c r="Q235" s="152"/>
      <c r="T235" s="130"/>
      <c r="U235" s="160"/>
      <c r="V235" s="168">
        <f>+SUBTOTAL(9,V229:V234)</f>
        <v>28600834</v>
      </c>
      <c r="W235" s="161"/>
      <c r="X235" s="44">
        <f>+ROUND(V235/$D235*100,2)</f>
        <v>7.11</v>
      </c>
      <c r="Y235" s="41"/>
      <c r="Z235" s="168">
        <f>+SUBTOTAL(9,Z229:Z234)</f>
        <v>14507202</v>
      </c>
      <c r="AB235" s="448"/>
      <c r="AC235" s="241"/>
      <c r="AD235" s="241"/>
      <c r="AE235" s="241"/>
      <c r="AG235" s="259"/>
      <c r="AH235" s="259"/>
    </row>
    <row r="236" spans="1:34" ht="15" x14ac:dyDescent="0.25">
      <c r="A236" s="116"/>
      <c r="B236" s="36"/>
      <c r="C236" s="148"/>
      <c r="D236" s="146"/>
      <c r="E236" s="146"/>
      <c r="F236" s="147"/>
      <c r="G236" s="148"/>
      <c r="H236" s="40"/>
      <c r="J236" s="126"/>
      <c r="K236" s="164"/>
      <c r="L236" s="149"/>
      <c r="M236" s="165"/>
      <c r="N236" s="150"/>
      <c r="O236" s="146"/>
      <c r="P236" s="151"/>
      <c r="Q236" s="152"/>
      <c r="T236" s="130"/>
      <c r="U236" s="160"/>
      <c r="V236" s="153"/>
      <c r="W236" s="161"/>
      <c r="X236" s="154"/>
      <c r="Y236" s="41"/>
      <c r="Z236" s="153"/>
      <c r="AB236" s="448"/>
      <c r="AC236" s="241"/>
      <c r="AD236" s="241"/>
      <c r="AE236" s="241"/>
      <c r="AG236" s="259"/>
      <c r="AH236" s="259"/>
    </row>
    <row r="237" spans="1:34" ht="15" x14ac:dyDescent="0.25">
      <c r="A237" s="116"/>
      <c r="B237" s="36" t="s">
        <v>138</v>
      </c>
      <c r="C237" s="148"/>
      <c r="D237" s="146"/>
      <c r="E237" s="146"/>
      <c r="F237" s="147"/>
      <c r="G237" s="148"/>
      <c r="H237" s="40"/>
      <c r="J237" s="126"/>
      <c r="K237" s="164"/>
      <c r="L237" s="149"/>
      <c r="M237" s="165"/>
      <c r="N237" s="150"/>
      <c r="O237" s="146"/>
      <c r="P237" s="151"/>
      <c r="Q237" s="152"/>
      <c r="T237" s="130"/>
      <c r="U237" s="160"/>
      <c r="V237" s="153"/>
      <c r="W237" s="161"/>
      <c r="X237" s="154"/>
      <c r="Y237" s="41"/>
      <c r="Z237" s="153"/>
      <c r="AB237" s="448"/>
      <c r="AC237" s="241"/>
      <c r="AD237" s="241"/>
      <c r="AE237" s="241"/>
      <c r="AG237" s="259"/>
      <c r="AH237" s="259"/>
    </row>
    <row r="238" spans="1:34" ht="15" x14ac:dyDescent="0.25">
      <c r="A238" s="116">
        <v>311</v>
      </c>
      <c r="B238" s="36" t="s">
        <v>66</v>
      </c>
      <c r="C238" s="148"/>
      <c r="D238" s="146">
        <v>26579968.960000001</v>
      </c>
      <c r="E238" s="146"/>
      <c r="F238" s="155">
        <v>50040</v>
      </c>
      <c r="G238" s="148"/>
      <c r="H238" s="163" t="s">
        <v>67</v>
      </c>
      <c r="J238" s="157">
        <v>-7</v>
      </c>
      <c r="K238" s="164"/>
      <c r="L238" s="149">
        <f>+ROUND(N238*D238/100,0)</f>
        <v>635261</v>
      </c>
      <c r="M238" s="165"/>
      <c r="N238" s="158">
        <v>2.39</v>
      </c>
      <c r="O238" s="146"/>
      <c r="P238" s="155">
        <v>47483</v>
      </c>
      <c r="Q238" s="152"/>
      <c r="R238" s="155" t="s">
        <v>68</v>
      </c>
      <c r="T238" s="159">
        <v>-5</v>
      </c>
      <c r="U238" s="160"/>
      <c r="V238" s="153">
        <v>1473462</v>
      </c>
      <c r="W238" s="161"/>
      <c r="X238" s="162">
        <v>5.54</v>
      </c>
      <c r="Y238" s="41"/>
      <c r="Z238" s="153">
        <f>+V238-L238</f>
        <v>838201</v>
      </c>
      <c r="AB238" s="448" t="s">
        <v>547</v>
      </c>
      <c r="AC238" s="241"/>
      <c r="AD238" s="241"/>
      <c r="AE238" s="241"/>
      <c r="AG238" s="259"/>
      <c r="AH238" s="259"/>
    </row>
    <row r="239" spans="1:34" ht="15" x14ac:dyDescent="0.25">
      <c r="A239" s="116">
        <v>312</v>
      </c>
      <c r="B239" s="36" t="s">
        <v>69</v>
      </c>
      <c r="C239" s="148"/>
      <c r="D239" s="146">
        <v>262283895.16</v>
      </c>
      <c r="E239" s="146"/>
      <c r="F239" s="155">
        <v>50040</v>
      </c>
      <c r="G239" s="148"/>
      <c r="H239" s="163" t="s">
        <v>70</v>
      </c>
      <c r="J239" s="157">
        <v>-6</v>
      </c>
      <c r="K239" s="164"/>
      <c r="L239" s="149">
        <f>+ROUND(N239*D239/100,0)</f>
        <v>9547134</v>
      </c>
      <c r="M239" s="165"/>
      <c r="N239" s="158">
        <v>3.64</v>
      </c>
      <c r="O239" s="146"/>
      <c r="P239" s="155">
        <v>47483</v>
      </c>
      <c r="Q239" s="152"/>
      <c r="R239" s="155" t="s">
        <v>71</v>
      </c>
      <c r="T239" s="159">
        <v>-6</v>
      </c>
      <c r="U239" s="160"/>
      <c r="V239" s="153">
        <v>18731756</v>
      </c>
      <c r="W239" s="161"/>
      <c r="X239" s="162">
        <v>7.14</v>
      </c>
      <c r="Y239" s="41"/>
      <c r="Z239" s="153">
        <f>+V239-L239</f>
        <v>9184622</v>
      </c>
      <c r="AB239" s="448" t="s">
        <v>547</v>
      </c>
      <c r="AC239" s="241"/>
      <c r="AD239" s="241"/>
      <c r="AE239" s="241"/>
      <c r="AG239" s="259"/>
      <c r="AH239" s="259"/>
    </row>
    <row r="240" spans="1:34" ht="15" x14ac:dyDescent="0.25">
      <c r="A240" s="116">
        <v>314</v>
      </c>
      <c r="B240" s="36" t="s">
        <v>72</v>
      </c>
      <c r="C240" s="148"/>
      <c r="D240" s="146">
        <v>61304959.68</v>
      </c>
      <c r="E240" s="146"/>
      <c r="F240" s="155">
        <v>50040</v>
      </c>
      <c r="G240" s="148"/>
      <c r="H240" s="163" t="s">
        <v>73</v>
      </c>
      <c r="J240" s="157">
        <v>-7</v>
      </c>
      <c r="K240" s="164"/>
      <c r="L240" s="149">
        <f>+ROUND(N240*D240/100,0)</f>
        <v>2102760</v>
      </c>
      <c r="M240" s="165"/>
      <c r="N240" s="158">
        <v>3.43</v>
      </c>
      <c r="O240" s="146"/>
      <c r="P240" s="155">
        <v>47483</v>
      </c>
      <c r="Q240" s="152"/>
      <c r="R240" s="155" t="s">
        <v>74</v>
      </c>
      <c r="T240" s="159">
        <v>-6</v>
      </c>
      <c r="U240" s="160"/>
      <c r="V240" s="153">
        <v>4294785</v>
      </c>
      <c r="W240" s="161"/>
      <c r="X240" s="162">
        <v>7.01</v>
      </c>
      <c r="Y240" s="41"/>
      <c r="Z240" s="153">
        <f>+V240-L240</f>
        <v>2192025</v>
      </c>
      <c r="AB240" s="448" t="s">
        <v>547</v>
      </c>
      <c r="AC240" s="241"/>
      <c r="AD240" s="241"/>
      <c r="AE240" s="241"/>
      <c r="AG240" s="259"/>
      <c r="AH240" s="259"/>
    </row>
    <row r="241" spans="1:34" ht="15" x14ac:dyDescent="0.25">
      <c r="A241" s="116">
        <v>315</v>
      </c>
      <c r="B241" s="36" t="s">
        <v>75</v>
      </c>
      <c r="C241" s="148"/>
      <c r="D241" s="146">
        <v>24236312.93</v>
      </c>
      <c r="E241" s="146"/>
      <c r="F241" s="155">
        <v>50040</v>
      </c>
      <c r="G241" s="148"/>
      <c r="H241" s="163" t="s">
        <v>76</v>
      </c>
      <c r="J241" s="157">
        <v>-6</v>
      </c>
      <c r="K241" s="164"/>
      <c r="L241" s="149">
        <f>+ROUND(N241*D241/100,0)</f>
        <v>673769</v>
      </c>
      <c r="M241" s="165"/>
      <c r="N241" s="158">
        <v>2.78</v>
      </c>
      <c r="O241" s="146"/>
      <c r="P241" s="155">
        <v>47483</v>
      </c>
      <c r="Q241" s="152"/>
      <c r="R241" s="155" t="s">
        <v>77</v>
      </c>
      <c r="T241" s="159">
        <v>-5</v>
      </c>
      <c r="U241" s="160"/>
      <c r="V241" s="153">
        <v>1435330</v>
      </c>
      <c r="W241" s="161"/>
      <c r="X241" s="162">
        <v>5.92</v>
      </c>
      <c r="Y241" s="41"/>
      <c r="Z241" s="153">
        <f>+V241-L241</f>
        <v>761561</v>
      </c>
      <c r="AB241" s="448" t="s">
        <v>547</v>
      </c>
      <c r="AC241" s="241"/>
      <c r="AD241" s="241"/>
      <c r="AE241" s="241"/>
      <c r="AG241" s="259"/>
      <c r="AH241" s="259"/>
    </row>
    <row r="242" spans="1:34" ht="15" x14ac:dyDescent="0.25">
      <c r="A242" s="116">
        <v>316</v>
      </c>
      <c r="B242" s="36" t="s">
        <v>78</v>
      </c>
      <c r="C242" s="148"/>
      <c r="D242" s="146">
        <v>916765.29</v>
      </c>
      <c r="E242" s="146"/>
      <c r="F242" s="155">
        <v>50040</v>
      </c>
      <c r="G242" s="148"/>
      <c r="H242" s="163" t="s">
        <v>79</v>
      </c>
      <c r="J242" s="157">
        <v>-7</v>
      </c>
      <c r="K242" s="164"/>
      <c r="L242" s="149">
        <f>+ROUND(N242*D242/100,0)</f>
        <v>36304</v>
      </c>
      <c r="M242" s="165"/>
      <c r="N242" s="158">
        <v>3.96</v>
      </c>
      <c r="O242" s="146"/>
      <c r="P242" s="155">
        <v>47483</v>
      </c>
      <c r="Q242" s="152"/>
      <c r="R242" s="155" t="s">
        <v>80</v>
      </c>
      <c r="T242" s="159">
        <v>-5</v>
      </c>
      <c r="U242" s="160"/>
      <c r="V242" s="153">
        <v>58838</v>
      </c>
      <c r="W242" s="161"/>
      <c r="X242" s="162">
        <v>6.42</v>
      </c>
      <c r="Y242" s="41"/>
      <c r="Z242" s="153">
        <f>+V242-L242</f>
        <v>22534</v>
      </c>
      <c r="AB242" s="448" t="s">
        <v>547</v>
      </c>
      <c r="AC242" s="241"/>
      <c r="AD242" s="241"/>
      <c r="AE242" s="241"/>
      <c r="AG242" s="259"/>
      <c r="AH242" s="259"/>
    </row>
    <row r="243" spans="1:34" ht="15" x14ac:dyDescent="0.25">
      <c r="A243" s="116"/>
      <c r="B243" s="42" t="s">
        <v>139</v>
      </c>
      <c r="C243" s="148"/>
      <c r="D243" s="166">
        <f>+SUBTOTAL(9,D237:D242)</f>
        <v>375321902.02000004</v>
      </c>
      <c r="E243" s="146"/>
      <c r="F243" s="147"/>
      <c r="G243" s="148"/>
      <c r="H243" s="40"/>
      <c r="J243" s="126"/>
      <c r="K243" s="164"/>
      <c r="L243" s="167">
        <f>+SUBTOTAL(9,L237:L242)</f>
        <v>12995228</v>
      </c>
      <c r="M243" s="165"/>
      <c r="N243" s="43">
        <f>+ROUND(L243/$D243*100,2)</f>
        <v>3.46</v>
      </c>
      <c r="O243" s="146"/>
      <c r="P243" s="151"/>
      <c r="Q243" s="152"/>
      <c r="T243" s="130"/>
      <c r="U243" s="160"/>
      <c r="V243" s="168">
        <f>+SUBTOTAL(9,V237:V242)</f>
        <v>25994171</v>
      </c>
      <c r="W243" s="161"/>
      <c r="X243" s="44">
        <f>+ROUND(V243/$D243*100,2)</f>
        <v>6.93</v>
      </c>
      <c r="Y243" s="41"/>
      <c r="Z243" s="168">
        <f>+SUBTOTAL(9,Z237:Z242)</f>
        <v>12998943</v>
      </c>
      <c r="AB243" s="448"/>
      <c r="AC243" s="241"/>
      <c r="AD243" s="241"/>
      <c r="AE243" s="241"/>
      <c r="AG243" s="259"/>
      <c r="AH243" s="259"/>
    </row>
    <row r="244" spans="1:34" ht="15" x14ac:dyDescent="0.25">
      <c r="A244" s="116"/>
      <c r="B244" s="36"/>
      <c r="C244" s="148"/>
      <c r="D244" s="146"/>
      <c r="E244" s="146"/>
      <c r="F244" s="147"/>
      <c r="G244" s="148"/>
      <c r="H244" s="40"/>
      <c r="J244" s="126"/>
      <c r="K244" s="164"/>
      <c r="L244" s="149"/>
      <c r="M244" s="165"/>
      <c r="N244" s="150"/>
      <c r="O244" s="146"/>
      <c r="P244" s="151"/>
      <c r="Q244" s="152"/>
      <c r="T244" s="130"/>
      <c r="U244" s="160"/>
      <c r="V244" s="153"/>
      <c r="W244" s="161"/>
      <c r="X244" s="154"/>
      <c r="Y244" s="41"/>
      <c r="Z244" s="153"/>
      <c r="AB244" s="448"/>
      <c r="AC244" s="241"/>
      <c r="AD244" s="241"/>
      <c r="AE244" s="241"/>
      <c r="AG244" s="259"/>
      <c r="AH244" s="259"/>
    </row>
    <row r="245" spans="1:34" ht="15" x14ac:dyDescent="0.25">
      <c r="A245" s="116"/>
      <c r="B245" s="36"/>
      <c r="C245" s="148"/>
      <c r="D245" s="146"/>
      <c r="E245" s="146"/>
      <c r="F245" s="147"/>
      <c r="G245" s="148"/>
      <c r="H245" s="40"/>
      <c r="J245" s="126"/>
      <c r="K245" s="164"/>
      <c r="L245" s="149"/>
      <c r="M245" s="165"/>
      <c r="N245" s="150"/>
      <c r="O245" s="146"/>
      <c r="P245" s="151"/>
      <c r="Q245" s="152"/>
      <c r="T245" s="130"/>
      <c r="U245" s="160"/>
      <c r="V245" s="153"/>
      <c r="W245" s="161"/>
      <c r="X245" s="154"/>
      <c r="Y245" s="41"/>
      <c r="Z245" s="153"/>
      <c r="AB245" s="448"/>
      <c r="AC245" s="241"/>
      <c r="AD245" s="241"/>
      <c r="AE245" s="241"/>
      <c r="AG245" s="259"/>
      <c r="AH245" s="259"/>
    </row>
    <row r="246" spans="1:34" ht="15" x14ac:dyDescent="0.25">
      <c r="A246" s="116"/>
      <c r="B246" s="36" t="s">
        <v>140</v>
      </c>
      <c r="C246" s="148"/>
      <c r="D246" s="146"/>
      <c r="E246" s="146"/>
      <c r="F246" s="147"/>
      <c r="G246" s="148"/>
      <c r="H246" s="40"/>
      <c r="J246" s="126"/>
      <c r="K246" s="164"/>
      <c r="L246" s="149"/>
      <c r="M246" s="165"/>
      <c r="N246" s="150"/>
      <c r="O246" s="146"/>
      <c r="P246" s="151"/>
      <c r="Q246" s="152"/>
      <c r="T246" s="130"/>
      <c r="U246" s="160"/>
      <c r="V246" s="153"/>
      <c r="W246" s="161"/>
      <c r="X246" s="154"/>
      <c r="Y246" s="41"/>
      <c r="Z246" s="153"/>
      <c r="AB246" s="448"/>
      <c r="AC246" s="241"/>
      <c r="AD246" s="241"/>
      <c r="AE246" s="241"/>
      <c r="AG246" s="259"/>
      <c r="AH246" s="259"/>
    </row>
    <row r="247" spans="1:34" ht="15" x14ac:dyDescent="0.25">
      <c r="A247" s="116">
        <v>311</v>
      </c>
      <c r="B247" s="36" t="s">
        <v>66</v>
      </c>
      <c r="C247" s="148"/>
      <c r="D247" s="146">
        <v>82128437.659999996</v>
      </c>
      <c r="E247" s="146"/>
      <c r="F247" s="155">
        <v>50040</v>
      </c>
      <c r="G247" s="148"/>
      <c r="H247" s="163" t="s">
        <v>67</v>
      </c>
      <c r="J247" s="157">
        <v>-7</v>
      </c>
      <c r="K247" s="164"/>
      <c r="L247" s="149">
        <f>+ROUND(N247*D247/100,0)</f>
        <v>1962870</v>
      </c>
      <c r="M247" s="165"/>
      <c r="N247" s="158">
        <v>2.39</v>
      </c>
      <c r="O247" s="146"/>
      <c r="P247" s="155">
        <v>47483</v>
      </c>
      <c r="Q247" s="152"/>
      <c r="R247" s="155" t="s">
        <v>68</v>
      </c>
      <c r="T247" s="159">
        <v>-5</v>
      </c>
      <c r="U247" s="160"/>
      <c r="V247" s="153">
        <v>4705268</v>
      </c>
      <c r="W247" s="161"/>
      <c r="X247" s="162">
        <v>5.73</v>
      </c>
      <c r="Y247" s="41"/>
      <c r="Z247" s="153">
        <f>+V247-L247</f>
        <v>2742398</v>
      </c>
      <c r="AB247" s="448" t="s">
        <v>547</v>
      </c>
      <c r="AC247" s="241"/>
      <c r="AD247" s="241"/>
      <c r="AE247" s="241"/>
      <c r="AG247" s="259"/>
      <c r="AH247" s="259"/>
    </row>
    <row r="248" spans="1:34" ht="15" x14ac:dyDescent="0.25">
      <c r="A248" s="116">
        <v>312</v>
      </c>
      <c r="B248" s="36" t="s">
        <v>69</v>
      </c>
      <c r="C248" s="148"/>
      <c r="D248" s="146">
        <v>44709035.369999997</v>
      </c>
      <c r="E248" s="146"/>
      <c r="F248" s="155">
        <v>50040</v>
      </c>
      <c r="G248" s="148"/>
      <c r="H248" s="163" t="s">
        <v>70</v>
      </c>
      <c r="J248" s="157">
        <v>-6</v>
      </c>
      <c r="K248" s="164"/>
      <c r="L248" s="149">
        <f>+ROUND(N248*D248/100,0)</f>
        <v>1627409</v>
      </c>
      <c r="M248" s="165"/>
      <c r="N248" s="158">
        <v>3.64</v>
      </c>
      <c r="O248" s="146"/>
      <c r="P248" s="155">
        <v>47483</v>
      </c>
      <c r="Q248" s="152"/>
      <c r="R248" s="155" t="s">
        <v>71</v>
      </c>
      <c r="T248" s="159">
        <v>-6</v>
      </c>
      <c r="U248" s="160"/>
      <c r="V248" s="153">
        <v>3649562</v>
      </c>
      <c r="W248" s="161"/>
      <c r="X248" s="162">
        <v>8.16</v>
      </c>
      <c r="Y248" s="41"/>
      <c r="Z248" s="153">
        <f>+V248-L248</f>
        <v>2022153</v>
      </c>
      <c r="AB248" s="448" t="s">
        <v>547</v>
      </c>
      <c r="AC248" s="241"/>
      <c r="AD248" s="241"/>
      <c r="AE248" s="241"/>
      <c r="AG248" s="259"/>
      <c r="AH248" s="259"/>
    </row>
    <row r="249" spans="1:34" ht="15" x14ac:dyDescent="0.25">
      <c r="A249" s="116">
        <v>314</v>
      </c>
      <c r="B249" s="36" t="s">
        <v>72</v>
      </c>
      <c r="C249" s="148"/>
      <c r="D249" s="146">
        <v>7408513.5099999998</v>
      </c>
      <c r="E249" s="146"/>
      <c r="F249" s="155">
        <v>50040</v>
      </c>
      <c r="G249" s="148"/>
      <c r="H249" s="163" t="s">
        <v>73</v>
      </c>
      <c r="J249" s="157">
        <v>-7</v>
      </c>
      <c r="K249" s="164"/>
      <c r="L249" s="149">
        <f>+ROUND(N249*D249/100,0)</f>
        <v>254112</v>
      </c>
      <c r="M249" s="165"/>
      <c r="N249" s="158">
        <v>3.43</v>
      </c>
      <c r="O249" s="146"/>
      <c r="P249" s="155">
        <v>47483</v>
      </c>
      <c r="Q249" s="152"/>
      <c r="R249" s="155" t="s">
        <v>74</v>
      </c>
      <c r="T249" s="159">
        <v>-6</v>
      </c>
      <c r="U249" s="160"/>
      <c r="V249" s="153">
        <v>474180</v>
      </c>
      <c r="W249" s="161"/>
      <c r="X249" s="162">
        <v>6.4</v>
      </c>
      <c r="Y249" s="41"/>
      <c r="Z249" s="153">
        <f>+V249-L249</f>
        <v>220068</v>
      </c>
      <c r="AB249" s="448" t="s">
        <v>547</v>
      </c>
      <c r="AC249" s="241"/>
      <c r="AD249" s="241"/>
      <c r="AE249" s="241"/>
      <c r="AG249" s="259"/>
      <c r="AH249" s="259"/>
    </row>
    <row r="250" spans="1:34" ht="15" x14ac:dyDescent="0.25">
      <c r="A250" s="116">
        <v>315</v>
      </c>
      <c r="B250" s="36" t="s">
        <v>75</v>
      </c>
      <c r="C250" s="148"/>
      <c r="D250" s="146">
        <v>4805772.55</v>
      </c>
      <c r="E250" s="146"/>
      <c r="F250" s="155">
        <v>50040</v>
      </c>
      <c r="G250" s="148"/>
      <c r="H250" s="163" t="s">
        <v>76</v>
      </c>
      <c r="J250" s="157">
        <v>-6</v>
      </c>
      <c r="K250" s="164"/>
      <c r="L250" s="149">
        <f>+ROUND(N250*D250/100,0)</f>
        <v>133600</v>
      </c>
      <c r="M250" s="165"/>
      <c r="N250" s="158">
        <v>2.78</v>
      </c>
      <c r="O250" s="146"/>
      <c r="P250" s="155">
        <v>47483</v>
      </c>
      <c r="Q250" s="152"/>
      <c r="R250" s="155" t="s">
        <v>77</v>
      </c>
      <c r="T250" s="159">
        <v>-5</v>
      </c>
      <c r="U250" s="160"/>
      <c r="V250" s="153">
        <v>389306</v>
      </c>
      <c r="W250" s="161"/>
      <c r="X250" s="162">
        <v>8.1</v>
      </c>
      <c r="Y250" s="41"/>
      <c r="Z250" s="153">
        <f>+V250-L250</f>
        <v>255706</v>
      </c>
      <c r="AB250" s="448" t="s">
        <v>547</v>
      </c>
      <c r="AC250" s="241"/>
      <c r="AD250" s="241"/>
      <c r="AE250" s="241"/>
      <c r="AG250" s="259"/>
      <c r="AH250" s="259"/>
    </row>
    <row r="251" spans="1:34" ht="15" x14ac:dyDescent="0.25">
      <c r="A251" s="116">
        <v>316</v>
      </c>
      <c r="B251" s="36" t="s">
        <v>78</v>
      </c>
      <c r="C251" s="148"/>
      <c r="D251" s="146">
        <v>1462508.39</v>
      </c>
      <c r="E251" s="146"/>
      <c r="F251" s="155">
        <v>50040</v>
      </c>
      <c r="G251" s="148"/>
      <c r="H251" s="163" t="s">
        <v>79</v>
      </c>
      <c r="J251" s="157">
        <v>-7</v>
      </c>
      <c r="K251" s="164"/>
      <c r="L251" s="149">
        <f>+ROUND(N251*D251/100,0)</f>
        <v>57915</v>
      </c>
      <c r="M251" s="165"/>
      <c r="N251" s="158">
        <v>3.96</v>
      </c>
      <c r="O251" s="146"/>
      <c r="P251" s="155">
        <v>47483</v>
      </c>
      <c r="Q251" s="152"/>
      <c r="R251" s="155" t="s">
        <v>80</v>
      </c>
      <c r="T251" s="159">
        <v>-5</v>
      </c>
      <c r="U251" s="160"/>
      <c r="V251" s="153">
        <v>138403</v>
      </c>
      <c r="W251" s="161"/>
      <c r="X251" s="162">
        <v>9.4600000000000009</v>
      </c>
      <c r="Y251" s="41"/>
      <c r="Z251" s="153">
        <f>+V251-L251</f>
        <v>80488</v>
      </c>
      <c r="AB251" s="448" t="s">
        <v>547</v>
      </c>
      <c r="AC251" s="241"/>
      <c r="AD251" s="241"/>
      <c r="AE251" s="241"/>
      <c r="AG251" s="259"/>
      <c r="AH251" s="259"/>
    </row>
    <row r="252" spans="1:34" ht="15" x14ac:dyDescent="0.25">
      <c r="A252" s="116"/>
      <c r="B252" s="42" t="s">
        <v>141</v>
      </c>
      <c r="C252" s="148"/>
      <c r="D252" s="172">
        <f>+SUBTOTAL(9,D246:D251)</f>
        <v>140514267.47999999</v>
      </c>
      <c r="E252" s="146"/>
      <c r="F252" s="147"/>
      <c r="G252" s="148"/>
      <c r="H252" s="40"/>
      <c r="J252" s="126"/>
      <c r="K252" s="164"/>
      <c r="L252" s="173">
        <f>+SUBTOTAL(9,L246:L251)</f>
        <v>4035906</v>
      </c>
      <c r="M252" s="165"/>
      <c r="N252" s="43">
        <f>+ROUND(L252/$D252*100,2)</f>
        <v>2.87</v>
      </c>
      <c r="O252" s="146"/>
      <c r="P252" s="151"/>
      <c r="Q252" s="152"/>
      <c r="T252" s="130"/>
      <c r="U252" s="160"/>
      <c r="V252" s="174">
        <f>+SUBTOTAL(9,V246:V251)</f>
        <v>9356719</v>
      </c>
      <c r="W252" s="161"/>
      <c r="X252" s="44">
        <f>+ROUND(V252/$D252*100,2)</f>
        <v>6.66</v>
      </c>
      <c r="Y252" s="41"/>
      <c r="Z252" s="174">
        <f>+SUBTOTAL(9,Z246:Z251)</f>
        <v>5320813</v>
      </c>
      <c r="AC252" s="241"/>
      <c r="AD252" s="241"/>
      <c r="AE252" s="241"/>
      <c r="AG252" s="259"/>
      <c r="AH252" s="259"/>
    </row>
    <row r="253" spans="1:34" x14ac:dyDescent="0.2">
      <c r="A253" s="116"/>
      <c r="B253" s="36"/>
      <c r="C253" s="148"/>
      <c r="D253" s="146"/>
      <c r="E253" s="146"/>
      <c r="F253" s="147"/>
      <c r="G253" s="148"/>
      <c r="H253" s="40"/>
      <c r="J253" s="126"/>
      <c r="K253" s="164"/>
      <c r="L253" s="149"/>
      <c r="M253" s="165"/>
      <c r="N253" s="150"/>
      <c r="O253" s="146"/>
      <c r="P253" s="151"/>
      <c r="Q253" s="152"/>
      <c r="T253" s="130"/>
      <c r="U253" s="160"/>
      <c r="V253" s="153"/>
      <c r="W253" s="161"/>
      <c r="X253" s="154"/>
      <c r="Y253" s="41"/>
      <c r="Z253" s="153"/>
      <c r="AC253" s="241"/>
      <c r="AD253" s="241"/>
      <c r="AE253" s="241"/>
      <c r="AG253" s="259"/>
      <c r="AH253" s="259"/>
    </row>
    <row r="254" spans="1:34" x14ac:dyDescent="0.2">
      <c r="A254" s="144" t="s">
        <v>142</v>
      </c>
      <c r="B254" s="36"/>
      <c r="C254" s="148"/>
      <c r="D254" s="146">
        <f>+SUBTOTAL(9,D230:D253)</f>
        <v>918242065.67999971</v>
      </c>
      <c r="E254" s="146"/>
      <c r="F254" s="147"/>
      <c r="G254" s="148"/>
      <c r="H254" s="40"/>
      <c r="J254" s="126"/>
      <c r="K254" s="164"/>
      <c r="L254" s="149">
        <f>+SUBTOTAL(9,L230:L253)</f>
        <v>31124766</v>
      </c>
      <c r="M254" s="165"/>
      <c r="N254" s="150"/>
      <c r="O254" s="146"/>
      <c r="P254" s="151"/>
      <c r="Q254" s="152"/>
      <c r="T254" s="130"/>
      <c r="U254" s="160"/>
      <c r="V254" s="153">
        <f>+SUBTOTAL(9,V230:V253)</f>
        <v>63951724</v>
      </c>
      <c r="W254" s="161"/>
      <c r="X254" s="154"/>
      <c r="Y254" s="41"/>
      <c r="Z254" s="153">
        <f>+SUBTOTAL(9,Z230:Z253)</f>
        <v>32826958</v>
      </c>
      <c r="AC254" s="241"/>
      <c r="AD254" s="241"/>
      <c r="AE254" s="241"/>
      <c r="AG254" s="259"/>
      <c r="AH254" s="259"/>
    </row>
    <row r="255" spans="1:34" x14ac:dyDescent="0.2">
      <c r="A255" s="116"/>
      <c r="B255" s="36"/>
      <c r="C255" s="148"/>
      <c r="D255" s="146"/>
      <c r="E255" s="146"/>
      <c r="F255" s="147"/>
      <c r="G255" s="148"/>
      <c r="H255" s="40"/>
      <c r="J255" s="126"/>
      <c r="K255" s="164"/>
      <c r="L255" s="149"/>
      <c r="M255" s="165"/>
      <c r="N255" s="150"/>
      <c r="O255" s="146"/>
      <c r="P255" s="151"/>
      <c r="Q255" s="152"/>
      <c r="T255" s="130"/>
      <c r="U255" s="160"/>
      <c r="V255" s="153"/>
      <c r="W255" s="161"/>
      <c r="X255" s="154"/>
      <c r="Y255" s="41"/>
      <c r="Z255" s="153"/>
      <c r="AC255" s="241"/>
      <c r="AD255" s="241"/>
      <c r="AE255" s="241"/>
      <c r="AG255" s="259"/>
      <c r="AH255" s="259"/>
    </row>
    <row r="256" spans="1:34" x14ac:dyDescent="0.2">
      <c r="A256" s="116"/>
      <c r="B256" s="36"/>
      <c r="C256" s="148"/>
      <c r="D256" s="146"/>
      <c r="E256" s="146"/>
      <c r="F256" s="147"/>
      <c r="G256" s="148"/>
      <c r="H256" s="40"/>
      <c r="J256" s="126"/>
      <c r="K256" s="164"/>
      <c r="L256" s="149"/>
      <c r="M256" s="165"/>
      <c r="N256" s="150"/>
      <c r="O256" s="146"/>
      <c r="P256" s="151"/>
      <c r="Q256" s="152"/>
      <c r="T256" s="130"/>
      <c r="U256" s="160"/>
      <c r="V256" s="153"/>
      <c r="W256" s="161"/>
      <c r="X256" s="154"/>
      <c r="Y256" s="41"/>
      <c r="Z256" s="153"/>
      <c r="AC256" s="241"/>
      <c r="AD256" s="241"/>
      <c r="AE256" s="241"/>
      <c r="AG256" s="259"/>
      <c r="AH256" s="259"/>
    </row>
    <row r="257" spans="1:34" x14ac:dyDescent="0.2">
      <c r="A257" s="144" t="s">
        <v>143</v>
      </c>
      <c r="B257" s="36"/>
      <c r="C257" s="148"/>
      <c r="D257" s="146"/>
      <c r="E257" s="146"/>
      <c r="F257" s="147"/>
      <c r="G257" s="148"/>
      <c r="H257" s="40"/>
      <c r="J257" s="126"/>
      <c r="K257" s="164"/>
      <c r="L257" s="149"/>
      <c r="M257" s="165"/>
      <c r="N257" s="150"/>
      <c r="O257" s="146"/>
      <c r="P257" s="151"/>
      <c r="Q257" s="152"/>
      <c r="T257" s="130"/>
      <c r="U257" s="160"/>
      <c r="V257" s="153"/>
      <c r="W257" s="161"/>
      <c r="X257" s="154"/>
      <c r="Y257" s="41"/>
      <c r="Z257" s="153"/>
      <c r="AC257" s="241"/>
      <c r="AD257" s="241"/>
      <c r="AE257" s="241"/>
      <c r="AG257" s="259"/>
      <c r="AH257" s="259"/>
    </row>
    <row r="258" spans="1:34" x14ac:dyDescent="0.2">
      <c r="A258" s="116"/>
      <c r="B258" s="36"/>
      <c r="C258" s="148"/>
      <c r="D258" s="146"/>
      <c r="E258" s="146"/>
      <c r="F258" s="147"/>
      <c r="G258" s="148"/>
      <c r="H258" s="40"/>
      <c r="J258" s="126"/>
      <c r="K258" s="164"/>
      <c r="L258" s="149"/>
      <c r="M258" s="165"/>
      <c r="N258" s="150"/>
      <c r="O258" s="146"/>
      <c r="P258" s="151"/>
      <c r="Q258" s="152"/>
      <c r="T258" s="130"/>
      <c r="U258" s="160"/>
      <c r="V258" s="153"/>
      <c r="W258" s="161"/>
      <c r="X258" s="154"/>
      <c r="Y258" s="41"/>
      <c r="Z258" s="153"/>
      <c r="AC258" s="241"/>
      <c r="AD258" s="241"/>
      <c r="AE258" s="241"/>
      <c r="AG258" s="259"/>
      <c r="AH258" s="259"/>
    </row>
    <row r="259" spans="1:34" x14ac:dyDescent="0.2">
      <c r="A259" s="116"/>
      <c r="B259" s="36" t="s">
        <v>144</v>
      </c>
      <c r="C259" s="148"/>
      <c r="D259" s="146"/>
      <c r="E259" s="146"/>
      <c r="F259" s="147"/>
      <c r="G259" s="148"/>
      <c r="H259" s="40"/>
      <c r="J259" s="126"/>
      <c r="K259" s="164"/>
      <c r="L259" s="149"/>
      <c r="M259" s="165"/>
      <c r="N259" s="150"/>
      <c r="O259" s="146"/>
      <c r="P259" s="151"/>
      <c r="Q259" s="152"/>
      <c r="T259" s="130"/>
      <c r="U259" s="160"/>
      <c r="V259" s="153"/>
      <c r="W259" s="161"/>
      <c r="X259" s="154"/>
      <c r="Y259" s="41"/>
      <c r="Z259" s="153"/>
      <c r="AC259" s="241"/>
      <c r="AD259" s="241"/>
      <c r="AE259" s="241"/>
      <c r="AG259" s="259"/>
      <c r="AH259" s="259"/>
    </row>
    <row r="260" spans="1:34" ht="15" x14ac:dyDescent="0.25">
      <c r="A260" s="116">
        <v>311</v>
      </c>
      <c r="B260" s="36" t="s">
        <v>66</v>
      </c>
      <c r="C260" s="148"/>
      <c r="D260" s="146">
        <v>15374925.26</v>
      </c>
      <c r="E260" s="146"/>
      <c r="F260" s="155">
        <v>50405</v>
      </c>
      <c r="G260" s="152"/>
      <c r="H260" s="156" t="s">
        <v>67</v>
      </c>
      <c r="I260" s="23"/>
      <c r="J260" s="157">
        <v>-8</v>
      </c>
      <c r="K260" s="164"/>
      <c r="L260" s="149">
        <f>+ROUND(N260*D260/100,0)</f>
        <v>287511</v>
      </c>
      <c r="M260" s="165"/>
      <c r="N260" s="158">
        <v>1.87</v>
      </c>
      <c r="O260" s="146"/>
      <c r="P260" s="155">
        <v>46022</v>
      </c>
      <c r="Q260" s="152"/>
      <c r="R260" s="155" t="s">
        <v>68</v>
      </c>
      <c r="T260" s="159">
        <v>-4</v>
      </c>
      <c r="U260" s="160"/>
      <c r="V260" s="153">
        <v>1327723</v>
      </c>
      <c r="W260" s="161"/>
      <c r="X260" s="162">
        <v>8.64</v>
      </c>
      <c r="Y260" s="41"/>
      <c r="Z260" s="153">
        <f>+V260-L260</f>
        <v>1040212</v>
      </c>
      <c r="AB260" s="439" t="s">
        <v>550</v>
      </c>
      <c r="AC260" s="241"/>
      <c r="AD260" s="241"/>
      <c r="AE260" s="241"/>
      <c r="AG260" s="259"/>
      <c r="AH260" s="259"/>
    </row>
    <row r="261" spans="1:34" ht="15" x14ac:dyDescent="0.25">
      <c r="A261" s="116">
        <v>312</v>
      </c>
      <c r="B261" s="36" t="s">
        <v>69</v>
      </c>
      <c r="C261" s="148"/>
      <c r="D261" s="146">
        <v>166315287.18000001</v>
      </c>
      <c r="E261" s="146"/>
      <c r="F261" s="155">
        <v>50405</v>
      </c>
      <c r="G261" s="152"/>
      <c r="H261" s="156" t="s">
        <v>70</v>
      </c>
      <c r="I261" s="23"/>
      <c r="J261" s="157">
        <v>-7</v>
      </c>
      <c r="K261" s="164"/>
      <c r="L261" s="149">
        <f>+ROUND(N261*D261/100,0)</f>
        <v>4756617</v>
      </c>
      <c r="M261" s="165"/>
      <c r="N261" s="158">
        <v>2.86</v>
      </c>
      <c r="O261" s="146"/>
      <c r="P261" s="155">
        <v>46022</v>
      </c>
      <c r="Q261" s="152"/>
      <c r="R261" s="155" t="s">
        <v>71</v>
      </c>
      <c r="T261" s="159">
        <v>-4</v>
      </c>
      <c r="U261" s="160"/>
      <c r="V261" s="153">
        <v>18387340</v>
      </c>
      <c r="W261" s="161"/>
      <c r="X261" s="162">
        <v>11.06</v>
      </c>
      <c r="Y261" s="41"/>
      <c r="Z261" s="153">
        <f>+V261-L261</f>
        <v>13630723</v>
      </c>
      <c r="AB261" s="439" t="s">
        <v>550</v>
      </c>
      <c r="AC261" s="241"/>
      <c r="AD261" s="241"/>
      <c r="AE261" s="241"/>
      <c r="AG261" s="259"/>
      <c r="AH261" s="259"/>
    </row>
    <row r="262" spans="1:34" ht="15" x14ac:dyDescent="0.25">
      <c r="A262" s="116">
        <v>314</v>
      </c>
      <c r="B262" s="36" t="s">
        <v>72</v>
      </c>
      <c r="C262" s="148"/>
      <c r="D262" s="146">
        <v>45087752.009999998</v>
      </c>
      <c r="E262" s="146"/>
      <c r="F262" s="155">
        <v>50405</v>
      </c>
      <c r="G262" s="152"/>
      <c r="H262" s="156" t="s">
        <v>73</v>
      </c>
      <c r="I262" s="23"/>
      <c r="J262" s="157">
        <v>-8</v>
      </c>
      <c r="K262" s="164"/>
      <c r="L262" s="149">
        <f>+ROUND(N262*D262/100,0)</f>
        <v>1514948</v>
      </c>
      <c r="M262" s="165"/>
      <c r="N262" s="158">
        <v>3.36</v>
      </c>
      <c r="O262" s="146"/>
      <c r="P262" s="155">
        <v>46022</v>
      </c>
      <c r="Q262" s="152"/>
      <c r="R262" s="155" t="s">
        <v>74</v>
      </c>
      <c r="T262" s="159">
        <v>-4</v>
      </c>
      <c r="U262" s="160"/>
      <c r="V262" s="153">
        <v>5157675</v>
      </c>
      <c r="W262" s="161"/>
      <c r="X262" s="162">
        <v>11.44</v>
      </c>
      <c r="Y262" s="41"/>
      <c r="Z262" s="153">
        <f>+V262-L262</f>
        <v>3642727</v>
      </c>
      <c r="AB262" s="439" t="s">
        <v>550</v>
      </c>
      <c r="AC262" s="241"/>
      <c r="AD262" s="241"/>
      <c r="AE262" s="241"/>
      <c r="AG262" s="259"/>
      <c r="AH262" s="259"/>
    </row>
    <row r="263" spans="1:34" ht="15" x14ac:dyDescent="0.25">
      <c r="A263" s="116">
        <v>315</v>
      </c>
      <c r="B263" s="36" t="s">
        <v>75</v>
      </c>
      <c r="C263" s="148"/>
      <c r="D263" s="146">
        <v>10683435.970000001</v>
      </c>
      <c r="E263" s="146"/>
      <c r="F263" s="155">
        <v>50405</v>
      </c>
      <c r="G263" s="152"/>
      <c r="H263" s="156" t="s">
        <v>76</v>
      </c>
      <c r="I263" s="23"/>
      <c r="J263" s="157">
        <v>-7</v>
      </c>
      <c r="K263" s="164"/>
      <c r="L263" s="149">
        <f>+ROUND(N263*D263/100,0)</f>
        <v>206190</v>
      </c>
      <c r="M263" s="165"/>
      <c r="N263" s="158">
        <v>1.93</v>
      </c>
      <c r="O263" s="146"/>
      <c r="P263" s="155">
        <v>46022</v>
      </c>
      <c r="Q263" s="152"/>
      <c r="R263" s="155" t="s">
        <v>77</v>
      </c>
      <c r="T263" s="159">
        <v>-4</v>
      </c>
      <c r="U263" s="160"/>
      <c r="V263" s="153">
        <v>925287</v>
      </c>
      <c r="W263" s="161"/>
      <c r="X263" s="162">
        <v>8.66</v>
      </c>
      <c r="Y263" s="41"/>
      <c r="Z263" s="153">
        <f>+V263-L263</f>
        <v>719097</v>
      </c>
      <c r="AB263" s="439" t="s">
        <v>550</v>
      </c>
      <c r="AC263" s="241"/>
      <c r="AD263" s="241"/>
      <c r="AE263" s="241"/>
      <c r="AG263" s="259"/>
      <c r="AH263" s="259"/>
    </row>
    <row r="264" spans="1:34" ht="15" x14ac:dyDescent="0.25">
      <c r="A264" s="116">
        <v>316</v>
      </c>
      <c r="B264" s="36" t="s">
        <v>78</v>
      </c>
      <c r="C264" s="148"/>
      <c r="D264" s="146">
        <v>289804.38</v>
      </c>
      <c r="E264" s="146"/>
      <c r="F264" s="155">
        <v>50405</v>
      </c>
      <c r="G264" s="152"/>
      <c r="H264" s="156" t="s">
        <v>79</v>
      </c>
      <c r="I264" s="23"/>
      <c r="J264" s="157">
        <v>-8</v>
      </c>
      <c r="K264" s="164"/>
      <c r="L264" s="149">
        <f>+ROUND(N264*D264/100,0)</f>
        <v>9042</v>
      </c>
      <c r="M264" s="165"/>
      <c r="N264" s="158">
        <v>3.12</v>
      </c>
      <c r="O264" s="146"/>
      <c r="P264" s="155">
        <v>46022</v>
      </c>
      <c r="Q264" s="152"/>
      <c r="R264" s="155" t="s">
        <v>80</v>
      </c>
      <c r="T264" s="159">
        <v>-4</v>
      </c>
      <c r="U264" s="160"/>
      <c r="V264" s="153">
        <v>26253</v>
      </c>
      <c r="W264" s="161"/>
      <c r="X264" s="162">
        <v>9.06</v>
      </c>
      <c r="Y264" s="41"/>
      <c r="Z264" s="153">
        <f>+V264-L264</f>
        <v>17211</v>
      </c>
      <c r="AB264" s="439" t="s">
        <v>550</v>
      </c>
      <c r="AC264" s="241"/>
      <c r="AD264" s="241"/>
      <c r="AE264" s="241"/>
      <c r="AG264" s="259"/>
      <c r="AH264" s="259"/>
    </row>
    <row r="265" spans="1:34" ht="15" x14ac:dyDescent="0.25">
      <c r="A265" s="116"/>
      <c r="B265" s="42" t="s">
        <v>145</v>
      </c>
      <c r="C265" s="148"/>
      <c r="D265" s="166">
        <f>+SUBTOTAL(9,D259:D264)</f>
        <v>237751204.79999998</v>
      </c>
      <c r="E265" s="146"/>
      <c r="F265" s="151"/>
      <c r="G265" s="152"/>
      <c r="H265" s="45"/>
      <c r="I265" s="23"/>
      <c r="J265" s="130"/>
      <c r="K265" s="164"/>
      <c r="L265" s="167">
        <f>+SUBTOTAL(9,L259:L264)</f>
        <v>6774308</v>
      </c>
      <c r="M265" s="165"/>
      <c r="N265" s="43">
        <f>+ROUND(L265/$D265*100,2)</f>
        <v>2.85</v>
      </c>
      <c r="O265" s="146"/>
      <c r="P265" s="151"/>
      <c r="Q265" s="152"/>
      <c r="T265" s="130"/>
      <c r="U265" s="160"/>
      <c r="V265" s="168">
        <f>+SUBTOTAL(9,V259:V264)</f>
        <v>25824278</v>
      </c>
      <c r="W265" s="161"/>
      <c r="X265" s="44">
        <f>+ROUND(V265/$D265*100,2)</f>
        <v>10.86</v>
      </c>
      <c r="Y265" s="41"/>
      <c r="Z265" s="168">
        <f>+SUBTOTAL(9,Z259:Z264)</f>
        <v>19049970</v>
      </c>
      <c r="AB265" s="448"/>
      <c r="AC265" s="241"/>
      <c r="AD265" s="241"/>
      <c r="AE265" s="241"/>
      <c r="AG265" s="259"/>
      <c r="AH265" s="259"/>
    </row>
    <row r="266" spans="1:34" ht="15" x14ac:dyDescent="0.25">
      <c r="A266" s="116"/>
      <c r="B266" s="36"/>
      <c r="C266" s="148"/>
      <c r="D266" s="146"/>
      <c r="E266" s="146"/>
      <c r="F266" s="151"/>
      <c r="G266" s="152"/>
      <c r="H266" s="45"/>
      <c r="I266" s="23"/>
      <c r="J266" s="130"/>
      <c r="K266" s="164"/>
      <c r="L266" s="149"/>
      <c r="M266" s="165"/>
      <c r="N266" s="150"/>
      <c r="O266" s="146"/>
      <c r="P266" s="151"/>
      <c r="Q266" s="152"/>
      <c r="T266" s="130"/>
      <c r="U266" s="160"/>
      <c r="V266" s="153"/>
      <c r="W266" s="161"/>
      <c r="X266" s="154"/>
      <c r="Y266" s="41"/>
      <c r="Z266" s="153"/>
      <c r="AB266" s="448"/>
      <c r="AC266" s="241"/>
      <c r="AD266" s="241"/>
      <c r="AE266" s="241"/>
      <c r="AG266" s="259"/>
      <c r="AH266" s="259"/>
    </row>
    <row r="267" spans="1:34" ht="15" x14ac:dyDescent="0.25">
      <c r="A267" s="116"/>
      <c r="B267" s="36" t="s">
        <v>146</v>
      </c>
      <c r="C267" s="148"/>
      <c r="D267" s="146"/>
      <c r="E267" s="146"/>
      <c r="F267" s="151"/>
      <c r="G267" s="152"/>
      <c r="H267" s="45"/>
      <c r="I267" s="23"/>
      <c r="J267" s="130"/>
      <c r="K267" s="164"/>
      <c r="L267" s="149"/>
      <c r="M267" s="165"/>
      <c r="N267" s="150"/>
      <c r="O267" s="146"/>
      <c r="P267" s="151"/>
      <c r="Q267" s="152"/>
      <c r="T267" s="130"/>
      <c r="U267" s="160"/>
      <c r="V267" s="153"/>
      <c r="W267" s="161"/>
      <c r="X267" s="154"/>
      <c r="Y267" s="41"/>
      <c r="Z267" s="153"/>
      <c r="AB267" s="448"/>
      <c r="AC267" s="241"/>
      <c r="AD267" s="241"/>
      <c r="AE267" s="241"/>
      <c r="AG267" s="259"/>
      <c r="AH267" s="259"/>
    </row>
    <row r="268" spans="1:34" ht="15" x14ac:dyDescent="0.25">
      <c r="A268" s="116">
        <v>311</v>
      </c>
      <c r="B268" s="36" t="s">
        <v>66</v>
      </c>
      <c r="C268" s="148"/>
      <c r="D268" s="146">
        <v>12671545.65</v>
      </c>
      <c r="E268" s="146"/>
      <c r="F268" s="155">
        <v>50405</v>
      </c>
      <c r="G268" s="152"/>
      <c r="H268" s="156" t="s">
        <v>67</v>
      </c>
      <c r="I268" s="23"/>
      <c r="J268" s="157">
        <v>-8</v>
      </c>
      <c r="K268" s="164"/>
      <c r="L268" s="149">
        <f>+ROUND(N268*D268/100,0)</f>
        <v>236958</v>
      </c>
      <c r="M268" s="165"/>
      <c r="N268" s="158">
        <v>1.87</v>
      </c>
      <c r="O268" s="146"/>
      <c r="P268" s="155">
        <v>46022</v>
      </c>
      <c r="Q268" s="152"/>
      <c r="R268" s="155" t="s">
        <v>68</v>
      </c>
      <c r="T268" s="159">
        <v>-4</v>
      </c>
      <c r="U268" s="160"/>
      <c r="V268" s="153">
        <v>1061156</v>
      </c>
      <c r="W268" s="161"/>
      <c r="X268" s="162">
        <v>8.3699999999999992</v>
      </c>
      <c r="Y268" s="41"/>
      <c r="Z268" s="153">
        <f>+V268-L268</f>
        <v>824198</v>
      </c>
      <c r="AB268" s="439" t="s">
        <v>550</v>
      </c>
      <c r="AC268" s="241"/>
      <c r="AD268" s="241"/>
      <c r="AE268" s="241"/>
      <c r="AG268" s="259"/>
      <c r="AH268" s="259"/>
    </row>
    <row r="269" spans="1:34" ht="15" x14ac:dyDescent="0.25">
      <c r="A269" s="116">
        <v>312</v>
      </c>
      <c r="B269" s="36" t="s">
        <v>69</v>
      </c>
      <c r="C269" s="148"/>
      <c r="D269" s="146">
        <v>169543431.16999999</v>
      </c>
      <c r="E269" s="146"/>
      <c r="F269" s="155">
        <v>50405</v>
      </c>
      <c r="G269" s="152"/>
      <c r="H269" s="156" t="s">
        <v>70</v>
      </c>
      <c r="I269" s="23"/>
      <c r="J269" s="157">
        <v>-7</v>
      </c>
      <c r="K269" s="164"/>
      <c r="L269" s="149">
        <f>+ROUND(N269*D269/100,0)</f>
        <v>4848942</v>
      </c>
      <c r="M269" s="165"/>
      <c r="N269" s="158">
        <v>2.86</v>
      </c>
      <c r="O269" s="146"/>
      <c r="P269" s="155">
        <v>46022</v>
      </c>
      <c r="Q269" s="152"/>
      <c r="R269" s="155" t="s">
        <v>71</v>
      </c>
      <c r="T269" s="159">
        <v>-4</v>
      </c>
      <c r="U269" s="160"/>
      <c r="V269" s="153">
        <v>19367617</v>
      </c>
      <c r="W269" s="161"/>
      <c r="X269" s="162">
        <v>11.42</v>
      </c>
      <c r="Y269" s="41"/>
      <c r="Z269" s="153">
        <f>+V269-L269</f>
        <v>14518675</v>
      </c>
      <c r="AB269" s="439" t="s">
        <v>550</v>
      </c>
      <c r="AC269" s="241"/>
      <c r="AD269" s="241"/>
      <c r="AE269" s="241"/>
      <c r="AG269" s="259"/>
      <c r="AH269" s="259"/>
    </row>
    <row r="270" spans="1:34" ht="15" x14ac:dyDescent="0.25">
      <c r="A270" s="116">
        <v>314</v>
      </c>
      <c r="B270" s="36" t="s">
        <v>72</v>
      </c>
      <c r="C270" s="148"/>
      <c r="D270" s="146">
        <v>58314044.270000003</v>
      </c>
      <c r="E270" s="146"/>
      <c r="F270" s="155">
        <v>50405</v>
      </c>
      <c r="G270" s="152"/>
      <c r="H270" s="156" t="s">
        <v>73</v>
      </c>
      <c r="I270" s="23"/>
      <c r="J270" s="157">
        <v>-8</v>
      </c>
      <c r="K270" s="164"/>
      <c r="L270" s="149">
        <f>+ROUND(N270*D270/100,0)</f>
        <v>1959352</v>
      </c>
      <c r="M270" s="165"/>
      <c r="N270" s="158">
        <v>3.36</v>
      </c>
      <c r="O270" s="146"/>
      <c r="P270" s="155">
        <v>46022</v>
      </c>
      <c r="Q270" s="152"/>
      <c r="R270" s="155" t="s">
        <v>74</v>
      </c>
      <c r="T270" s="159">
        <v>-4</v>
      </c>
      <c r="U270" s="160"/>
      <c r="V270" s="153">
        <v>7240491</v>
      </c>
      <c r="W270" s="161"/>
      <c r="X270" s="162">
        <v>12.42</v>
      </c>
      <c r="Y270" s="41"/>
      <c r="Z270" s="153">
        <f>+V270-L270</f>
        <v>5281139</v>
      </c>
      <c r="AB270" s="439" t="s">
        <v>550</v>
      </c>
      <c r="AC270" s="241"/>
      <c r="AD270" s="241"/>
      <c r="AE270" s="241"/>
      <c r="AG270" s="259"/>
      <c r="AH270" s="259"/>
    </row>
    <row r="271" spans="1:34" ht="15" x14ac:dyDescent="0.25">
      <c r="A271" s="116">
        <v>315</v>
      </c>
      <c r="B271" s="36" t="s">
        <v>75</v>
      </c>
      <c r="C271" s="148"/>
      <c r="D271" s="146">
        <v>9044457.0800000001</v>
      </c>
      <c r="E271" s="146"/>
      <c r="F271" s="155">
        <v>50405</v>
      </c>
      <c r="G271" s="152"/>
      <c r="H271" s="156" t="s">
        <v>76</v>
      </c>
      <c r="I271" s="23"/>
      <c r="J271" s="157">
        <v>-7</v>
      </c>
      <c r="K271" s="164"/>
      <c r="L271" s="149">
        <f>+ROUND(N271*D271/100,0)</f>
        <v>174558</v>
      </c>
      <c r="M271" s="165"/>
      <c r="N271" s="158">
        <v>1.93</v>
      </c>
      <c r="O271" s="146"/>
      <c r="P271" s="155">
        <v>46022</v>
      </c>
      <c r="Q271" s="152"/>
      <c r="R271" s="155" t="s">
        <v>77</v>
      </c>
      <c r="T271" s="159">
        <v>-4</v>
      </c>
      <c r="U271" s="160"/>
      <c r="V271" s="153">
        <v>789449</v>
      </c>
      <c r="W271" s="161"/>
      <c r="X271" s="162">
        <v>8.73</v>
      </c>
      <c r="Y271" s="41"/>
      <c r="Z271" s="153">
        <f>+V271-L271</f>
        <v>614891</v>
      </c>
      <c r="AB271" s="439" t="s">
        <v>550</v>
      </c>
      <c r="AC271" s="241"/>
      <c r="AD271" s="241"/>
      <c r="AE271" s="241"/>
      <c r="AG271" s="259"/>
      <c r="AH271" s="259"/>
    </row>
    <row r="272" spans="1:34" ht="15" x14ac:dyDescent="0.25">
      <c r="A272" s="116">
        <v>316</v>
      </c>
      <c r="B272" s="36" t="s">
        <v>78</v>
      </c>
      <c r="C272" s="148"/>
      <c r="D272" s="146">
        <v>183793.94</v>
      </c>
      <c r="E272" s="146"/>
      <c r="F272" s="155">
        <v>50405</v>
      </c>
      <c r="G272" s="152"/>
      <c r="H272" s="156" t="s">
        <v>79</v>
      </c>
      <c r="I272" s="23"/>
      <c r="J272" s="157">
        <v>-8</v>
      </c>
      <c r="K272" s="164"/>
      <c r="L272" s="149">
        <f>+ROUND(N272*D272/100,0)</f>
        <v>5734</v>
      </c>
      <c r="M272" s="165"/>
      <c r="N272" s="158">
        <v>3.12</v>
      </c>
      <c r="O272" s="146"/>
      <c r="P272" s="155">
        <v>46022</v>
      </c>
      <c r="Q272" s="152"/>
      <c r="R272" s="155" t="s">
        <v>80</v>
      </c>
      <c r="T272" s="159">
        <v>-4</v>
      </c>
      <c r="U272" s="160"/>
      <c r="V272" s="153">
        <v>16772</v>
      </c>
      <c r="W272" s="161"/>
      <c r="X272" s="162">
        <v>9.1300000000000008</v>
      </c>
      <c r="Y272" s="41"/>
      <c r="Z272" s="153">
        <f>+V272-L272</f>
        <v>11038</v>
      </c>
      <c r="AB272" s="439" t="s">
        <v>550</v>
      </c>
      <c r="AC272" s="241"/>
      <c r="AD272" s="241"/>
      <c r="AE272" s="241"/>
      <c r="AG272" s="259"/>
      <c r="AH272" s="259"/>
    </row>
    <row r="273" spans="1:34" ht="15" x14ac:dyDescent="0.25">
      <c r="A273" s="116"/>
      <c r="B273" s="42" t="s">
        <v>147</v>
      </c>
      <c r="C273" s="148"/>
      <c r="D273" s="166">
        <f>+SUBTOTAL(9,D267:D272)</f>
        <v>249757272.11000001</v>
      </c>
      <c r="E273" s="146"/>
      <c r="F273" s="151"/>
      <c r="G273" s="152"/>
      <c r="H273" s="45"/>
      <c r="I273" s="23"/>
      <c r="J273" s="130"/>
      <c r="K273" s="164"/>
      <c r="L273" s="167">
        <f>+SUBTOTAL(9,L267:L272)</f>
        <v>7225544</v>
      </c>
      <c r="M273" s="165"/>
      <c r="N273" s="43">
        <f>+ROUND(L273/$D273*100,2)</f>
        <v>2.89</v>
      </c>
      <c r="O273" s="146"/>
      <c r="P273" s="151"/>
      <c r="Q273" s="152"/>
      <c r="T273" s="130"/>
      <c r="U273" s="160"/>
      <c r="V273" s="168">
        <f>+SUBTOTAL(9,V267:V272)</f>
        <v>28475485</v>
      </c>
      <c r="W273" s="161"/>
      <c r="X273" s="44">
        <f>+ROUND(V273/$D273*100,2)</f>
        <v>11.4</v>
      </c>
      <c r="Y273" s="41"/>
      <c r="Z273" s="168">
        <f>+SUBTOTAL(9,Z267:Z272)</f>
        <v>21249941</v>
      </c>
      <c r="AB273" s="448"/>
      <c r="AC273" s="241"/>
      <c r="AD273" s="241"/>
      <c r="AE273" s="241"/>
      <c r="AG273" s="259"/>
      <c r="AH273" s="259"/>
    </row>
    <row r="274" spans="1:34" ht="15" x14ac:dyDescent="0.25">
      <c r="A274" s="116"/>
      <c r="B274" s="36"/>
      <c r="C274" s="148"/>
      <c r="D274" s="146"/>
      <c r="E274" s="146"/>
      <c r="F274" s="151"/>
      <c r="G274" s="152"/>
      <c r="H274" s="45"/>
      <c r="I274" s="23"/>
      <c r="J274" s="130"/>
      <c r="K274" s="164"/>
      <c r="L274" s="149"/>
      <c r="M274" s="165"/>
      <c r="N274" s="150"/>
      <c r="O274" s="146"/>
      <c r="P274" s="151"/>
      <c r="Q274" s="152"/>
      <c r="T274" s="130"/>
      <c r="U274" s="160"/>
      <c r="V274" s="153"/>
      <c r="W274" s="161"/>
      <c r="X274" s="154"/>
      <c r="Y274" s="41"/>
      <c r="Z274" s="153"/>
      <c r="AB274" s="448"/>
      <c r="AC274" s="241"/>
      <c r="AD274" s="241"/>
      <c r="AE274" s="241"/>
      <c r="AG274" s="259"/>
      <c r="AH274" s="259"/>
    </row>
    <row r="275" spans="1:34" ht="15" x14ac:dyDescent="0.25">
      <c r="A275" s="116"/>
      <c r="B275" s="36" t="s">
        <v>148</v>
      </c>
      <c r="C275" s="148"/>
      <c r="D275" s="146"/>
      <c r="E275" s="146"/>
      <c r="F275" s="151"/>
      <c r="G275" s="152"/>
      <c r="H275" s="45"/>
      <c r="I275" s="23"/>
      <c r="J275" s="130"/>
      <c r="K275" s="164"/>
      <c r="L275" s="149"/>
      <c r="M275" s="165"/>
      <c r="N275" s="150"/>
      <c r="O275" s="146"/>
      <c r="P275" s="151"/>
      <c r="Q275" s="152"/>
      <c r="T275" s="130"/>
      <c r="U275" s="160"/>
      <c r="V275" s="153"/>
      <c r="W275" s="161"/>
      <c r="X275" s="154"/>
      <c r="Y275" s="41"/>
      <c r="Z275" s="153"/>
      <c r="AB275" s="448"/>
      <c r="AC275" s="241"/>
      <c r="AD275" s="241"/>
      <c r="AE275" s="241"/>
      <c r="AG275" s="259"/>
      <c r="AH275" s="259"/>
    </row>
    <row r="276" spans="1:34" ht="15" x14ac:dyDescent="0.25">
      <c r="A276" s="116">
        <v>311</v>
      </c>
      <c r="B276" s="36" t="s">
        <v>66</v>
      </c>
      <c r="C276" s="148"/>
      <c r="D276" s="146">
        <v>14595794.74</v>
      </c>
      <c r="E276" s="146"/>
      <c r="F276" s="155">
        <v>50405</v>
      </c>
      <c r="G276" s="152"/>
      <c r="H276" s="156" t="s">
        <v>67</v>
      </c>
      <c r="I276" s="23"/>
      <c r="J276" s="157">
        <v>-8</v>
      </c>
      <c r="K276" s="164"/>
      <c r="L276" s="149">
        <f>+ROUND(N276*D276/100,0)</f>
        <v>272941</v>
      </c>
      <c r="M276" s="165"/>
      <c r="N276" s="158">
        <v>1.87</v>
      </c>
      <c r="O276" s="146"/>
      <c r="P276" s="155">
        <v>46022</v>
      </c>
      <c r="Q276" s="152"/>
      <c r="R276" s="155" t="s">
        <v>68</v>
      </c>
      <c r="T276" s="159">
        <v>-4</v>
      </c>
      <c r="U276" s="160"/>
      <c r="V276" s="153">
        <v>1435501</v>
      </c>
      <c r="W276" s="161"/>
      <c r="X276" s="162">
        <v>9.84</v>
      </c>
      <c r="Y276" s="41"/>
      <c r="Z276" s="153">
        <f>+V276-L276</f>
        <v>1162560</v>
      </c>
      <c r="AB276" s="439" t="s">
        <v>550</v>
      </c>
      <c r="AC276" s="241"/>
      <c r="AD276" s="241"/>
      <c r="AE276" s="241"/>
      <c r="AG276" s="259"/>
      <c r="AH276" s="259"/>
    </row>
    <row r="277" spans="1:34" ht="15" x14ac:dyDescent="0.25">
      <c r="A277" s="116">
        <v>312</v>
      </c>
      <c r="B277" s="36" t="s">
        <v>69</v>
      </c>
      <c r="C277" s="148"/>
      <c r="D277" s="146">
        <v>274693487.70999998</v>
      </c>
      <c r="E277" s="146"/>
      <c r="F277" s="155">
        <v>50405</v>
      </c>
      <c r="G277" s="152"/>
      <c r="H277" s="156" t="s">
        <v>70</v>
      </c>
      <c r="I277" s="23"/>
      <c r="J277" s="157">
        <v>-7</v>
      </c>
      <c r="K277" s="164"/>
      <c r="L277" s="149">
        <f>+ROUND(N277*D277/100,0)</f>
        <v>7856234</v>
      </c>
      <c r="M277" s="165"/>
      <c r="N277" s="158">
        <v>2.86</v>
      </c>
      <c r="O277" s="146"/>
      <c r="P277" s="155">
        <v>46022</v>
      </c>
      <c r="Q277" s="152"/>
      <c r="R277" s="155" t="s">
        <v>71</v>
      </c>
      <c r="T277" s="159">
        <v>-4</v>
      </c>
      <c r="U277" s="160"/>
      <c r="V277" s="153">
        <v>37420372</v>
      </c>
      <c r="W277" s="161"/>
      <c r="X277" s="162">
        <v>13.62</v>
      </c>
      <c r="Y277" s="41"/>
      <c r="Z277" s="153">
        <f>+V277-L277</f>
        <v>29564138</v>
      </c>
      <c r="AB277" s="439" t="s">
        <v>550</v>
      </c>
      <c r="AC277" s="241"/>
      <c r="AD277" s="241"/>
      <c r="AE277" s="241"/>
      <c r="AG277" s="259"/>
      <c r="AH277" s="259"/>
    </row>
    <row r="278" spans="1:34" ht="15" x14ac:dyDescent="0.25">
      <c r="A278" s="116">
        <v>314</v>
      </c>
      <c r="B278" s="36" t="s">
        <v>72</v>
      </c>
      <c r="C278" s="148"/>
      <c r="D278" s="146">
        <v>43173220.170000002</v>
      </c>
      <c r="E278" s="146"/>
      <c r="F278" s="155">
        <v>50405</v>
      </c>
      <c r="G278" s="152"/>
      <c r="H278" s="156" t="s">
        <v>73</v>
      </c>
      <c r="I278" s="23"/>
      <c r="J278" s="157">
        <v>-8</v>
      </c>
      <c r="K278" s="164"/>
      <c r="L278" s="149">
        <f>+ROUND(N278*D278/100,0)</f>
        <v>1450620</v>
      </c>
      <c r="M278" s="165"/>
      <c r="N278" s="158">
        <v>3.36</v>
      </c>
      <c r="O278" s="146"/>
      <c r="P278" s="155">
        <v>46022</v>
      </c>
      <c r="Q278" s="152"/>
      <c r="R278" s="155" t="s">
        <v>74</v>
      </c>
      <c r="T278" s="159">
        <v>-4</v>
      </c>
      <c r="U278" s="160"/>
      <c r="V278" s="153">
        <v>4980847</v>
      </c>
      <c r="W278" s="161"/>
      <c r="X278" s="162">
        <v>11.54</v>
      </c>
      <c r="Y278" s="41"/>
      <c r="Z278" s="153">
        <f>+V278-L278</f>
        <v>3530227</v>
      </c>
      <c r="AB278" s="439" t="s">
        <v>550</v>
      </c>
      <c r="AC278" s="241"/>
      <c r="AD278" s="241"/>
      <c r="AE278" s="241"/>
      <c r="AG278" s="259"/>
      <c r="AH278" s="259"/>
    </row>
    <row r="279" spans="1:34" ht="15" x14ac:dyDescent="0.25">
      <c r="A279" s="116">
        <v>315</v>
      </c>
      <c r="B279" s="36" t="s">
        <v>75</v>
      </c>
      <c r="C279" s="148"/>
      <c r="D279" s="146">
        <v>9047141.6099999994</v>
      </c>
      <c r="E279" s="146"/>
      <c r="F279" s="155">
        <v>50405</v>
      </c>
      <c r="G279" s="152"/>
      <c r="H279" s="156" t="s">
        <v>76</v>
      </c>
      <c r="I279" s="23"/>
      <c r="J279" s="157">
        <v>-7</v>
      </c>
      <c r="K279" s="164"/>
      <c r="L279" s="149">
        <f>+ROUND(N279*D279/100,0)</f>
        <v>174610</v>
      </c>
      <c r="M279" s="165"/>
      <c r="N279" s="158">
        <v>1.93</v>
      </c>
      <c r="O279" s="146"/>
      <c r="P279" s="155">
        <v>46022</v>
      </c>
      <c r="Q279" s="152"/>
      <c r="R279" s="155" t="s">
        <v>77</v>
      </c>
      <c r="T279" s="159">
        <v>-4</v>
      </c>
      <c r="U279" s="160"/>
      <c r="V279" s="153">
        <v>960118</v>
      </c>
      <c r="W279" s="161"/>
      <c r="X279" s="162">
        <v>10.61</v>
      </c>
      <c r="Y279" s="41"/>
      <c r="Z279" s="153">
        <f>+V279-L279</f>
        <v>785508</v>
      </c>
      <c r="AB279" s="439" t="s">
        <v>550</v>
      </c>
      <c r="AC279" s="241"/>
      <c r="AD279" s="241"/>
      <c r="AE279" s="241"/>
      <c r="AG279" s="259"/>
      <c r="AH279" s="259"/>
    </row>
    <row r="280" spans="1:34" ht="15" x14ac:dyDescent="0.25">
      <c r="A280" s="116">
        <v>316</v>
      </c>
      <c r="B280" s="36" t="s">
        <v>78</v>
      </c>
      <c r="C280" s="148"/>
      <c r="D280" s="146">
        <v>178441.62</v>
      </c>
      <c r="E280" s="146"/>
      <c r="F280" s="155">
        <v>50405</v>
      </c>
      <c r="G280" s="152"/>
      <c r="H280" s="156" t="s">
        <v>79</v>
      </c>
      <c r="I280" s="23"/>
      <c r="J280" s="157">
        <v>-8</v>
      </c>
      <c r="K280" s="164"/>
      <c r="L280" s="149">
        <f>+ROUND(N280*D280/100,0)</f>
        <v>5567</v>
      </c>
      <c r="M280" s="165"/>
      <c r="N280" s="158">
        <v>3.12</v>
      </c>
      <c r="O280" s="146"/>
      <c r="P280" s="155">
        <v>46022</v>
      </c>
      <c r="Q280" s="152"/>
      <c r="R280" s="155" t="s">
        <v>80</v>
      </c>
      <c r="T280" s="159">
        <v>-4</v>
      </c>
      <c r="U280" s="160"/>
      <c r="V280" s="153">
        <v>16302</v>
      </c>
      <c r="W280" s="161"/>
      <c r="X280" s="162">
        <v>9.14</v>
      </c>
      <c r="Y280" s="41"/>
      <c r="Z280" s="153">
        <f>+V280-L280</f>
        <v>10735</v>
      </c>
      <c r="AB280" s="439" t="s">
        <v>550</v>
      </c>
      <c r="AC280" s="241"/>
      <c r="AD280" s="241"/>
      <c r="AE280" s="241"/>
      <c r="AG280" s="259"/>
      <c r="AH280" s="259"/>
    </row>
    <row r="281" spans="1:34" ht="15" x14ac:dyDescent="0.25">
      <c r="A281" s="116"/>
      <c r="B281" s="42" t="s">
        <v>149</v>
      </c>
      <c r="C281" s="148"/>
      <c r="D281" s="166">
        <f>+SUBTOTAL(9,D275:D280)</f>
        <v>341688085.85000002</v>
      </c>
      <c r="E281" s="146"/>
      <c r="F281" s="155"/>
      <c r="G281" s="152"/>
      <c r="H281" s="45"/>
      <c r="I281" s="23"/>
      <c r="J281" s="130"/>
      <c r="K281" s="164"/>
      <c r="L281" s="167">
        <f>+SUBTOTAL(9,L275:L280)</f>
        <v>9759972</v>
      </c>
      <c r="M281" s="165"/>
      <c r="N281" s="43">
        <f>+ROUND(L281/$D281*100,2)</f>
        <v>2.86</v>
      </c>
      <c r="O281" s="146"/>
      <c r="P281" s="151"/>
      <c r="Q281" s="152"/>
      <c r="T281" s="130"/>
      <c r="U281" s="160"/>
      <c r="V281" s="168">
        <f>+SUBTOTAL(9,V275:V280)</f>
        <v>44813140</v>
      </c>
      <c r="W281" s="161"/>
      <c r="X281" s="44">
        <f>+ROUND(V281/$D281*100,2)</f>
        <v>13.12</v>
      </c>
      <c r="Y281" s="41"/>
      <c r="Z281" s="168">
        <f>+SUBTOTAL(9,Z275:Z280)</f>
        <v>35053168</v>
      </c>
      <c r="AB281" s="448"/>
      <c r="AC281" s="241"/>
      <c r="AD281" s="241"/>
      <c r="AE281" s="241"/>
      <c r="AG281" s="259"/>
      <c r="AH281" s="259"/>
    </row>
    <row r="282" spans="1:34" ht="15" x14ac:dyDescent="0.25">
      <c r="A282" s="116"/>
      <c r="B282" s="36"/>
      <c r="C282" s="148"/>
      <c r="D282" s="146"/>
      <c r="E282" s="146"/>
      <c r="F282" s="151"/>
      <c r="G282" s="152"/>
      <c r="H282" s="45"/>
      <c r="I282" s="23"/>
      <c r="J282" s="130"/>
      <c r="K282" s="164"/>
      <c r="L282" s="149"/>
      <c r="M282" s="165"/>
      <c r="N282" s="150"/>
      <c r="O282" s="146"/>
      <c r="P282" s="151"/>
      <c r="Q282" s="152"/>
      <c r="T282" s="130"/>
      <c r="U282" s="160"/>
      <c r="V282" s="153"/>
      <c r="W282" s="161"/>
      <c r="X282" s="154"/>
      <c r="Y282" s="41"/>
      <c r="Z282" s="153"/>
      <c r="AB282" s="448"/>
      <c r="AC282" s="241"/>
      <c r="AD282" s="241"/>
      <c r="AE282" s="241"/>
      <c r="AG282" s="259"/>
      <c r="AH282" s="259"/>
    </row>
    <row r="283" spans="1:34" ht="15" x14ac:dyDescent="0.25">
      <c r="A283" s="116"/>
      <c r="B283" s="36" t="s">
        <v>150</v>
      </c>
      <c r="C283" s="148"/>
      <c r="D283" s="146"/>
      <c r="E283" s="146"/>
      <c r="F283" s="151"/>
      <c r="G283" s="152"/>
      <c r="H283" s="45"/>
      <c r="I283" s="23"/>
      <c r="J283" s="130"/>
      <c r="K283" s="164"/>
      <c r="L283" s="149"/>
      <c r="M283" s="165"/>
      <c r="N283" s="150"/>
      <c r="O283" s="146"/>
      <c r="P283" s="151"/>
      <c r="Q283" s="152"/>
      <c r="T283" s="130"/>
      <c r="U283" s="160"/>
      <c r="V283" s="153"/>
      <c r="W283" s="161"/>
      <c r="X283" s="154"/>
      <c r="Y283" s="41"/>
      <c r="Z283" s="153"/>
      <c r="AB283" s="448"/>
      <c r="AC283" s="241"/>
      <c r="AD283" s="241"/>
      <c r="AE283" s="241"/>
      <c r="AG283" s="259"/>
      <c r="AH283" s="259"/>
    </row>
    <row r="284" spans="1:34" ht="15" x14ac:dyDescent="0.25">
      <c r="A284" s="116">
        <v>311</v>
      </c>
      <c r="B284" s="36" t="s">
        <v>66</v>
      </c>
      <c r="C284" s="148"/>
      <c r="D284" s="146">
        <v>40336498.380000003</v>
      </c>
      <c r="E284" s="146"/>
      <c r="F284" s="155">
        <v>50405</v>
      </c>
      <c r="G284" s="152"/>
      <c r="H284" s="156" t="s">
        <v>67</v>
      </c>
      <c r="I284" s="23"/>
      <c r="J284" s="157">
        <v>-8</v>
      </c>
      <c r="K284" s="164"/>
      <c r="L284" s="149">
        <f>+ROUND(N284*D284/100,0)</f>
        <v>754293</v>
      </c>
      <c r="M284" s="165"/>
      <c r="N284" s="158">
        <v>1.87</v>
      </c>
      <c r="O284" s="146"/>
      <c r="P284" s="155">
        <v>46022</v>
      </c>
      <c r="Q284" s="152"/>
      <c r="R284" s="155" t="s">
        <v>68</v>
      </c>
      <c r="T284" s="159">
        <v>-4</v>
      </c>
      <c r="U284" s="160"/>
      <c r="V284" s="153">
        <v>3459755</v>
      </c>
      <c r="W284" s="161"/>
      <c r="X284" s="162">
        <v>8.58</v>
      </c>
      <c r="Y284" s="41"/>
      <c r="Z284" s="153">
        <f>+V284-L284</f>
        <v>2705462</v>
      </c>
      <c r="AB284" s="439" t="s">
        <v>550</v>
      </c>
      <c r="AC284" s="241"/>
      <c r="AD284" s="241"/>
      <c r="AE284" s="241"/>
      <c r="AG284" s="259"/>
      <c r="AH284" s="259"/>
    </row>
    <row r="285" spans="1:34" ht="15" x14ac:dyDescent="0.25">
      <c r="A285" s="116">
        <v>312</v>
      </c>
      <c r="B285" s="36" t="s">
        <v>69</v>
      </c>
      <c r="C285" s="148"/>
      <c r="D285" s="146">
        <v>306081322.88</v>
      </c>
      <c r="E285" s="146"/>
      <c r="F285" s="155">
        <v>50405</v>
      </c>
      <c r="G285" s="152"/>
      <c r="H285" s="156" t="s">
        <v>70</v>
      </c>
      <c r="I285" s="23"/>
      <c r="J285" s="157">
        <v>-7</v>
      </c>
      <c r="K285" s="164"/>
      <c r="L285" s="149">
        <f>+ROUND(N285*D285/100,0)</f>
        <v>8753926</v>
      </c>
      <c r="M285" s="165"/>
      <c r="N285" s="158">
        <v>2.86</v>
      </c>
      <c r="O285" s="146"/>
      <c r="P285" s="155">
        <v>46022</v>
      </c>
      <c r="Q285" s="152"/>
      <c r="R285" s="155" t="s">
        <v>71</v>
      </c>
      <c r="T285" s="159">
        <v>-4</v>
      </c>
      <c r="U285" s="160"/>
      <c r="V285" s="153">
        <v>42504548</v>
      </c>
      <c r="W285" s="161"/>
      <c r="X285" s="162">
        <v>13.89</v>
      </c>
      <c r="Y285" s="41"/>
      <c r="Z285" s="153">
        <f>+V285-L285</f>
        <v>33750622</v>
      </c>
      <c r="AB285" s="439" t="s">
        <v>550</v>
      </c>
      <c r="AC285" s="241"/>
      <c r="AD285" s="241"/>
      <c r="AE285" s="241"/>
      <c r="AG285" s="259"/>
      <c r="AH285" s="259"/>
    </row>
    <row r="286" spans="1:34" ht="15" x14ac:dyDescent="0.25">
      <c r="A286" s="116">
        <v>314</v>
      </c>
      <c r="B286" s="36" t="s">
        <v>72</v>
      </c>
      <c r="C286" s="148"/>
      <c r="D286" s="146">
        <v>45870053.579999998</v>
      </c>
      <c r="E286" s="146"/>
      <c r="F286" s="155">
        <v>50405</v>
      </c>
      <c r="G286" s="152"/>
      <c r="H286" s="156" t="s">
        <v>73</v>
      </c>
      <c r="I286" s="23"/>
      <c r="J286" s="157">
        <v>-8</v>
      </c>
      <c r="K286" s="164"/>
      <c r="L286" s="149">
        <f>+ROUND(N286*D286/100,0)</f>
        <v>1541234</v>
      </c>
      <c r="M286" s="165"/>
      <c r="N286" s="158">
        <v>3.36</v>
      </c>
      <c r="O286" s="146"/>
      <c r="P286" s="155">
        <v>46022</v>
      </c>
      <c r="Q286" s="152"/>
      <c r="R286" s="155" t="s">
        <v>74</v>
      </c>
      <c r="T286" s="159">
        <v>-4</v>
      </c>
      <c r="U286" s="160"/>
      <c r="V286" s="153">
        <v>5018771</v>
      </c>
      <c r="W286" s="161"/>
      <c r="X286" s="162">
        <v>10.94</v>
      </c>
      <c r="Y286" s="41"/>
      <c r="Z286" s="153">
        <f>+V286-L286</f>
        <v>3477537</v>
      </c>
      <c r="AB286" s="439" t="s">
        <v>550</v>
      </c>
      <c r="AC286" s="241"/>
      <c r="AD286" s="241"/>
      <c r="AE286" s="241"/>
      <c r="AG286" s="259"/>
      <c r="AH286" s="259"/>
    </row>
    <row r="287" spans="1:34" ht="15" x14ac:dyDescent="0.25">
      <c r="A287" s="116">
        <v>315</v>
      </c>
      <c r="B287" s="36" t="s">
        <v>75</v>
      </c>
      <c r="C287" s="148"/>
      <c r="D287" s="146">
        <v>16963614.059999999</v>
      </c>
      <c r="E287" s="146"/>
      <c r="F287" s="155">
        <v>50405</v>
      </c>
      <c r="G287" s="152"/>
      <c r="H287" s="156" t="s">
        <v>76</v>
      </c>
      <c r="I287" s="23"/>
      <c r="J287" s="157">
        <v>-7</v>
      </c>
      <c r="K287" s="164"/>
      <c r="L287" s="149">
        <f>+ROUND(N287*D287/100,0)</f>
        <v>327398</v>
      </c>
      <c r="M287" s="165"/>
      <c r="N287" s="158">
        <v>1.93</v>
      </c>
      <c r="O287" s="146"/>
      <c r="P287" s="155">
        <v>46022</v>
      </c>
      <c r="Q287" s="152"/>
      <c r="R287" s="155" t="s">
        <v>77</v>
      </c>
      <c r="T287" s="159">
        <v>-4</v>
      </c>
      <c r="U287" s="160"/>
      <c r="V287" s="153">
        <v>1495903</v>
      </c>
      <c r="W287" s="161"/>
      <c r="X287" s="162">
        <v>8.82</v>
      </c>
      <c r="Y287" s="41"/>
      <c r="Z287" s="153">
        <f>+V287-L287</f>
        <v>1168505</v>
      </c>
      <c r="AB287" s="439" t="s">
        <v>550</v>
      </c>
      <c r="AC287" s="241"/>
      <c r="AD287" s="241"/>
      <c r="AE287" s="241"/>
      <c r="AG287" s="259"/>
      <c r="AH287" s="259"/>
    </row>
    <row r="288" spans="1:34" ht="15" x14ac:dyDescent="0.25">
      <c r="A288" s="116">
        <v>316</v>
      </c>
      <c r="B288" s="36" t="s">
        <v>78</v>
      </c>
      <c r="C288" s="148"/>
      <c r="D288" s="146">
        <v>1158561.5</v>
      </c>
      <c r="E288" s="146"/>
      <c r="F288" s="155">
        <v>50405</v>
      </c>
      <c r="G288" s="152"/>
      <c r="H288" s="156" t="s">
        <v>79</v>
      </c>
      <c r="I288" s="23"/>
      <c r="J288" s="157">
        <v>-8</v>
      </c>
      <c r="K288" s="164"/>
      <c r="L288" s="149">
        <f>+ROUND(N288*D288/100,0)</f>
        <v>36147</v>
      </c>
      <c r="M288" s="165"/>
      <c r="N288" s="158">
        <v>3.12</v>
      </c>
      <c r="O288" s="146"/>
      <c r="P288" s="155">
        <v>46022</v>
      </c>
      <c r="Q288" s="152"/>
      <c r="R288" s="155" t="s">
        <v>80</v>
      </c>
      <c r="T288" s="159">
        <v>-4</v>
      </c>
      <c r="U288" s="160"/>
      <c r="V288" s="153">
        <v>105631</v>
      </c>
      <c r="W288" s="161"/>
      <c r="X288" s="162">
        <v>9.1199999999999992</v>
      </c>
      <c r="Y288" s="41"/>
      <c r="Z288" s="153">
        <f>+V288-L288</f>
        <v>69484</v>
      </c>
      <c r="AB288" s="439" t="s">
        <v>550</v>
      </c>
      <c r="AC288" s="241"/>
      <c r="AD288" s="241"/>
      <c r="AE288" s="241"/>
      <c r="AG288" s="259"/>
      <c r="AH288" s="259"/>
    </row>
    <row r="289" spans="1:34" ht="15" x14ac:dyDescent="0.25">
      <c r="A289" s="116"/>
      <c r="B289" s="42" t="s">
        <v>151</v>
      </c>
      <c r="C289" s="148"/>
      <c r="D289" s="166">
        <f>+SUBTOTAL(9,D283:D288)</f>
        <v>410410050.39999998</v>
      </c>
      <c r="E289" s="146"/>
      <c r="F289" s="151"/>
      <c r="G289" s="152"/>
      <c r="H289" s="45"/>
      <c r="I289" s="23"/>
      <c r="J289" s="130"/>
      <c r="K289" s="164"/>
      <c r="L289" s="167">
        <f>+SUBTOTAL(9,L283:L288)</f>
        <v>11412998</v>
      </c>
      <c r="M289" s="165"/>
      <c r="N289" s="43">
        <f>+ROUND(L289/$D289*100,2)</f>
        <v>2.78</v>
      </c>
      <c r="O289" s="146"/>
      <c r="P289" s="151"/>
      <c r="Q289" s="152"/>
      <c r="T289" s="130"/>
      <c r="U289" s="160"/>
      <c r="V289" s="168">
        <f>+SUBTOTAL(9,V283:V288)</f>
        <v>52584608</v>
      </c>
      <c r="W289" s="161"/>
      <c r="X289" s="44">
        <f>+ROUND(V289/$D289*100,2)</f>
        <v>12.81</v>
      </c>
      <c r="Y289" s="41"/>
      <c r="Z289" s="168">
        <f>+SUBTOTAL(9,Z283:Z288)</f>
        <v>41171610</v>
      </c>
      <c r="AB289" s="448"/>
      <c r="AC289" s="241"/>
      <c r="AD289" s="241"/>
      <c r="AE289" s="241"/>
      <c r="AG289" s="259"/>
      <c r="AH289" s="259"/>
    </row>
    <row r="290" spans="1:34" ht="15" x14ac:dyDescent="0.25">
      <c r="A290" s="116"/>
      <c r="B290" s="36"/>
      <c r="C290" s="148"/>
      <c r="D290" s="146"/>
      <c r="E290" s="146"/>
      <c r="F290" s="151"/>
      <c r="G290" s="152"/>
      <c r="H290" s="45"/>
      <c r="I290" s="23"/>
      <c r="J290" s="130"/>
      <c r="K290" s="164"/>
      <c r="L290" s="149"/>
      <c r="M290" s="165"/>
      <c r="N290" s="150"/>
      <c r="O290" s="146"/>
      <c r="P290" s="151"/>
      <c r="Q290" s="152"/>
      <c r="T290" s="130"/>
      <c r="U290" s="160"/>
      <c r="V290" s="153"/>
      <c r="W290" s="161"/>
      <c r="X290" s="154"/>
      <c r="Y290" s="41"/>
      <c r="Z290" s="153"/>
      <c r="AB290" s="448"/>
      <c r="AC290" s="241"/>
      <c r="AD290" s="241"/>
      <c r="AE290" s="241"/>
      <c r="AG290" s="259"/>
      <c r="AH290" s="259"/>
    </row>
    <row r="291" spans="1:34" ht="15" x14ac:dyDescent="0.25">
      <c r="A291" s="116"/>
      <c r="B291" s="36" t="s">
        <v>152</v>
      </c>
      <c r="C291" s="148"/>
      <c r="D291" s="146"/>
      <c r="E291" s="146"/>
      <c r="F291" s="151"/>
      <c r="G291" s="152"/>
      <c r="H291" s="45"/>
      <c r="I291" s="23"/>
      <c r="J291" s="130"/>
      <c r="K291" s="164"/>
      <c r="L291" s="149"/>
      <c r="M291" s="165"/>
      <c r="N291" s="150"/>
      <c r="O291" s="146"/>
      <c r="P291" s="151"/>
      <c r="Q291" s="152"/>
      <c r="T291" s="130"/>
      <c r="U291" s="160"/>
      <c r="V291" s="153"/>
      <c r="W291" s="161"/>
      <c r="X291" s="154"/>
      <c r="Y291" s="41"/>
      <c r="Z291" s="153"/>
      <c r="AB291" s="448"/>
      <c r="AC291" s="241"/>
      <c r="AD291" s="241"/>
      <c r="AE291" s="241"/>
      <c r="AG291" s="259"/>
      <c r="AH291" s="259"/>
    </row>
    <row r="292" spans="1:34" ht="15" x14ac:dyDescent="0.25">
      <c r="A292" s="116">
        <v>310.2</v>
      </c>
      <c r="B292" s="36" t="s">
        <v>64</v>
      </c>
      <c r="C292" s="148"/>
      <c r="D292" s="146">
        <v>281111.09999999998</v>
      </c>
      <c r="E292" s="146"/>
      <c r="F292" s="155">
        <v>50405</v>
      </c>
      <c r="G292" s="152"/>
      <c r="H292" s="156" t="s">
        <v>65</v>
      </c>
      <c r="I292" s="23"/>
      <c r="J292" s="157">
        <v>0</v>
      </c>
      <c r="K292" s="164"/>
      <c r="L292" s="149">
        <f t="shared" ref="L292:L297" si="7">+ROUND(N292*D292/100,0)</f>
        <v>3823</v>
      </c>
      <c r="M292" s="165"/>
      <c r="N292" s="158">
        <v>1.36</v>
      </c>
      <c r="O292" s="146"/>
      <c r="P292" s="155">
        <v>46022</v>
      </c>
      <c r="Q292" s="152"/>
      <c r="R292" s="155" t="s">
        <v>65</v>
      </c>
      <c r="T292" s="159">
        <v>0</v>
      </c>
      <c r="U292" s="160"/>
      <c r="V292" s="153">
        <v>21950</v>
      </c>
      <c r="W292" s="161"/>
      <c r="X292" s="162">
        <v>7.81</v>
      </c>
      <c r="Y292" s="41"/>
      <c r="Z292" s="153">
        <f t="shared" ref="Z292:Z297" si="8">+V292-L292</f>
        <v>18127</v>
      </c>
      <c r="AB292" s="439" t="s">
        <v>550</v>
      </c>
      <c r="AC292" s="241"/>
      <c r="AD292" s="241"/>
      <c r="AE292" s="241"/>
      <c r="AG292" s="259"/>
      <c r="AH292" s="259"/>
    </row>
    <row r="293" spans="1:34" ht="15" x14ac:dyDescent="0.25">
      <c r="A293" s="116">
        <v>311</v>
      </c>
      <c r="B293" s="36" t="s">
        <v>66</v>
      </c>
      <c r="C293" s="148"/>
      <c r="D293" s="146">
        <v>74426831.349999994</v>
      </c>
      <c r="E293" s="146"/>
      <c r="F293" s="155">
        <v>50405</v>
      </c>
      <c r="G293" s="152"/>
      <c r="H293" s="156" t="s">
        <v>67</v>
      </c>
      <c r="I293" s="23"/>
      <c r="J293" s="157">
        <v>-8</v>
      </c>
      <c r="K293" s="164"/>
      <c r="L293" s="149">
        <f t="shared" si="7"/>
        <v>1391782</v>
      </c>
      <c r="M293" s="165"/>
      <c r="N293" s="158">
        <v>1.87</v>
      </c>
      <c r="O293" s="146"/>
      <c r="P293" s="155">
        <v>46022</v>
      </c>
      <c r="Q293" s="152"/>
      <c r="R293" s="155" t="s">
        <v>68</v>
      </c>
      <c r="T293" s="159">
        <v>-4</v>
      </c>
      <c r="U293" s="160"/>
      <c r="V293" s="153">
        <v>8427387</v>
      </c>
      <c r="W293" s="161"/>
      <c r="X293" s="162">
        <v>11.32</v>
      </c>
      <c r="Y293" s="41"/>
      <c r="Z293" s="153">
        <f t="shared" si="8"/>
        <v>7035605</v>
      </c>
      <c r="AB293" s="439" t="s">
        <v>550</v>
      </c>
      <c r="AC293" s="241"/>
      <c r="AD293" s="241"/>
      <c r="AE293" s="241"/>
      <c r="AG293" s="259"/>
      <c r="AH293" s="259"/>
    </row>
    <row r="294" spans="1:34" ht="15" x14ac:dyDescent="0.25">
      <c r="A294" s="116">
        <v>312</v>
      </c>
      <c r="B294" s="36" t="s">
        <v>69</v>
      </c>
      <c r="C294" s="148"/>
      <c r="D294" s="146">
        <v>105102392.89</v>
      </c>
      <c r="E294" s="146"/>
      <c r="F294" s="155">
        <v>50405</v>
      </c>
      <c r="G294" s="152"/>
      <c r="H294" s="156" t="s">
        <v>70</v>
      </c>
      <c r="I294" s="23"/>
      <c r="J294" s="157">
        <v>-7</v>
      </c>
      <c r="K294" s="164"/>
      <c r="L294" s="149">
        <f t="shared" si="7"/>
        <v>3005928</v>
      </c>
      <c r="M294" s="165"/>
      <c r="N294" s="158">
        <v>2.86</v>
      </c>
      <c r="O294" s="146"/>
      <c r="P294" s="155">
        <v>46022</v>
      </c>
      <c r="Q294" s="152"/>
      <c r="R294" s="155" t="s">
        <v>71</v>
      </c>
      <c r="T294" s="159">
        <v>-4</v>
      </c>
      <c r="U294" s="160"/>
      <c r="V294" s="153">
        <v>13093141</v>
      </c>
      <c r="W294" s="161"/>
      <c r="X294" s="162">
        <v>12.46</v>
      </c>
      <c r="Y294" s="41"/>
      <c r="Z294" s="153">
        <f t="shared" si="8"/>
        <v>10087213</v>
      </c>
      <c r="AB294" s="439" t="s">
        <v>550</v>
      </c>
      <c r="AC294" s="241"/>
      <c r="AD294" s="241"/>
      <c r="AE294" s="241"/>
      <c r="AG294" s="259"/>
      <c r="AH294" s="259"/>
    </row>
    <row r="295" spans="1:34" ht="15" x14ac:dyDescent="0.25">
      <c r="A295" s="116">
        <v>314</v>
      </c>
      <c r="B295" s="36" t="s">
        <v>72</v>
      </c>
      <c r="C295" s="148"/>
      <c r="D295" s="146">
        <v>10430202.039999999</v>
      </c>
      <c r="E295" s="146"/>
      <c r="F295" s="155">
        <v>50405</v>
      </c>
      <c r="G295" s="152"/>
      <c r="H295" s="156" t="s">
        <v>73</v>
      </c>
      <c r="I295" s="23"/>
      <c r="J295" s="157">
        <v>-8</v>
      </c>
      <c r="K295" s="164"/>
      <c r="L295" s="149">
        <f t="shared" si="7"/>
        <v>350455</v>
      </c>
      <c r="M295" s="165"/>
      <c r="N295" s="158">
        <v>3.36</v>
      </c>
      <c r="O295" s="146"/>
      <c r="P295" s="155">
        <v>46022</v>
      </c>
      <c r="Q295" s="152"/>
      <c r="R295" s="155" t="s">
        <v>74</v>
      </c>
      <c r="T295" s="159">
        <v>-4</v>
      </c>
      <c r="U295" s="160"/>
      <c r="V295" s="153">
        <v>1374500</v>
      </c>
      <c r="W295" s="161"/>
      <c r="X295" s="162">
        <v>13.18</v>
      </c>
      <c r="Y295" s="41"/>
      <c r="Z295" s="153">
        <f t="shared" si="8"/>
        <v>1024045</v>
      </c>
      <c r="AB295" s="439" t="s">
        <v>550</v>
      </c>
      <c r="AC295" s="241"/>
      <c r="AD295" s="241"/>
      <c r="AE295" s="241"/>
      <c r="AG295" s="259"/>
      <c r="AH295" s="259"/>
    </row>
    <row r="296" spans="1:34" ht="15" x14ac:dyDescent="0.25">
      <c r="A296" s="116">
        <v>315</v>
      </c>
      <c r="B296" s="36" t="s">
        <v>75</v>
      </c>
      <c r="C296" s="148"/>
      <c r="D296" s="146">
        <v>19337397.75</v>
      </c>
      <c r="E296" s="146"/>
      <c r="F296" s="155">
        <v>50405</v>
      </c>
      <c r="G296" s="152"/>
      <c r="H296" s="156" t="s">
        <v>76</v>
      </c>
      <c r="I296" s="23"/>
      <c r="J296" s="157">
        <v>-7</v>
      </c>
      <c r="K296" s="164"/>
      <c r="L296" s="149">
        <f t="shared" si="7"/>
        <v>373212</v>
      </c>
      <c r="M296" s="165"/>
      <c r="N296" s="158">
        <v>1.93</v>
      </c>
      <c r="O296" s="146"/>
      <c r="P296" s="155">
        <v>46022</v>
      </c>
      <c r="Q296" s="152"/>
      <c r="R296" s="155" t="s">
        <v>77</v>
      </c>
      <c r="T296" s="159">
        <v>-4</v>
      </c>
      <c r="U296" s="160"/>
      <c r="V296" s="153">
        <v>2414423</v>
      </c>
      <c r="W296" s="161"/>
      <c r="X296" s="162">
        <v>12.49</v>
      </c>
      <c r="Y296" s="41"/>
      <c r="Z296" s="153">
        <f t="shared" si="8"/>
        <v>2041211</v>
      </c>
      <c r="AB296" s="439" t="s">
        <v>550</v>
      </c>
      <c r="AC296" s="241"/>
      <c r="AD296" s="241"/>
      <c r="AE296" s="241"/>
      <c r="AG296" s="259"/>
      <c r="AH296" s="259"/>
    </row>
    <row r="297" spans="1:34" ht="15" x14ac:dyDescent="0.25">
      <c r="A297" s="116">
        <v>316</v>
      </c>
      <c r="B297" s="36" t="s">
        <v>78</v>
      </c>
      <c r="C297" s="148"/>
      <c r="D297" s="146">
        <v>2839806.72</v>
      </c>
      <c r="E297" s="146"/>
      <c r="F297" s="155">
        <v>50405</v>
      </c>
      <c r="G297" s="152"/>
      <c r="H297" s="156" t="s">
        <v>79</v>
      </c>
      <c r="I297" s="23"/>
      <c r="J297" s="157">
        <v>-8</v>
      </c>
      <c r="K297" s="164"/>
      <c r="L297" s="149">
        <f t="shared" si="7"/>
        <v>88602</v>
      </c>
      <c r="M297" s="165"/>
      <c r="N297" s="158">
        <v>3.12</v>
      </c>
      <c r="O297" s="146"/>
      <c r="P297" s="155">
        <v>46022</v>
      </c>
      <c r="Q297" s="152"/>
      <c r="R297" s="155" t="s">
        <v>80</v>
      </c>
      <c r="T297" s="159">
        <v>-4</v>
      </c>
      <c r="U297" s="160"/>
      <c r="V297" s="153">
        <v>416962</v>
      </c>
      <c r="W297" s="161"/>
      <c r="X297" s="162">
        <v>14.68</v>
      </c>
      <c r="Y297" s="41"/>
      <c r="Z297" s="153">
        <f t="shared" si="8"/>
        <v>328360</v>
      </c>
      <c r="AB297" s="439" t="s">
        <v>550</v>
      </c>
      <c r="AC297" s="241"/>
      <c r="AD297" s="241"/>
      <c r="AE297" s="241"/>
      <c r="AG297" s="259"/>
      <c r="AH297" s="259"/>
    </row>
    <row r="298" spans="1:34" ht="15" x14ac:dyDescent="0.25">
      <c r="A298" s="116"/>
      <c r="B298" s="42" t="s">
        <v>153</v>
      </c>
      <c r="C298" s="148"/>
      <c r="D298" s="172">
        <f>+SUBTOTAL(9,D291:D297)</f>
        <v>212417741.84999996</v>
      </c>
      <c r="E298" s="146"/>
      <c r="F298" s="151"/>
      <c r="G298" s="152"/>
      <c r="H298" s="45"/>
      <c r="I298" s="23"/>
      <c r="J298" s="130"/>
      <c r="K298" s="164"/>
      <c r="L298" s="173">
        <f>+SUBTOTAL(9,L291:L297)</f>
        <v>5213802</v>
      </c>
      <c r="M298" s="165"/>
      <c r="N298" s="43">
        <f>+ROUND(L298/$D298*100,2)</f>
        <v>2.4500000000000002</v>
      </c>
      <c r="O298" s="146"/>
      <c r="P298" s="151"/>
      <c r="Q298" s="152"/>
      <c r="T298" s="130"/>
      <c r="U298" s="160"/>
      <c r="V298" s="174">
        <f>+SUBTOTAL(9,V291:V297)</f>
        <v>25748363</v>
      </c>
      <c r="W298" s="161"/>
      <c r="X298" s="44">
        <f>+ROUND(V298/$D298*100,2)</f>
        <v>12.12</v>
      </c>
      <c r="Y298" s="41"/>
      <c r="Z298" s="174">
        <f>+SUBTOTAL(9,Z291:Z297)</f>
        <v>20534561</v>
      </c>
      <c r="AC298" s="241"/>
      <c r="AD298" s="241"/>
      <c r="AE298" s="241"/>
      <c r="AG298" s="259"/>
      <c r="AH298" s="259"/>
    </row>
    <row r="299" spans="1:34" x14ac:dyDescent="0.2">
      <c r="A299" s="116"/>
      <c r="B299" s="36"/>
      <c r="C299" s="148"/>
      <c r="D299" s="146"/>
      <c r="E299" s="146"/>
      <c r="F299" s="147"/>
      <c r="G299" s="148"/>
      <c r="H299" s="40"/>
      <c r="J299" s="126"/>
      <c r="K299" s="164"/>
      <c r="L299" s="149"/>
      <c r="M299" s="165"/>
      <c r="N299" s="150"/>
      <c r="O299" s="146"/>
      <c r="P299" s="151"/>
      <c r="Q299" s="152"/>
      <c r="T299" s="130"/>
      <c r="U299" s="160"/>
      <c r="V299" s="153"/>
      <c r="W299" s="161"/>
      <c r="X299" s="154"/>
      <c r="Y299" s="41"/>
      <c r="Z299" s="153"/>
      <c r="AC299" s="241"/>
      <c r="AD299" s="241"/>
      <c r="AE299" s="241"/>
      <c r="AG299" s="259"/>
      <c r="AH299" s="259"/>
    </row>
    <row r="300" spans="1:34" x14ac:dyDescent="0.2">
      <c r="A300" s="144" t="s">
        <v>154</v>
      </c>
      <c r="B300" s="36"/>
      <c r="C300" s="148"/>
      <c r="D300" s="146">
        <f>+SUBTOTAL(9,D260:D299)</f>
        <v>1452024355.0099998</v>
      </c>
      <c r="E300" s="146"/>
      <c r="F300" s="147"/>
      <c r="G300" s="148"/>
      <c r="H300" s="40"/>
      <c r="J300" s="126"/>
      <c r="K300" s="164"/>
      <c r="L300" s="149">
        <f>+SUBTOTAL(9,L260:L299)</f>
        <v>40386624</v>
      </c>
      <c r="M300" s="165"/>
      <c r="N300" s="150"/>
      <c r="O300" s="146"/>
      <c r="P300" s="151"/>
      <c r="Q300" s="152"/>
      <c r="T300" s="130"/>
      <c r="U300" s="160"/>
      <c r="V300" s="153">
        <f>+SUBTOTAL(9,V260:V299)</f>
        <v>177445874</v>
      </c>
      <c r="W300" s="161"/>
      <c r="X300" s="154"/>
      <c r="Y300" s="41"/>
      <c r="Z300" s="153">
        <f>+SUBTOTAL(9,Z260:Z299)</f>
        <v>137059250</v>
      </c>
      <c r="AC300" s="241"/>
      <c r="AD300" s="241"/>
      <c r="AE300" s="241"/>
      <c r="AG300" s="259"/>
      <c r="AH300" s="259"/>
    </row>
    <row r="301" spans="1:34" x14ac:dyDescent="0.2">
      <c r="A301" s="116"/>
      <c r="B301" s="36"/>
      <c r="C301" s="148"/>
      <c r="D301" s="146"/>
      <c r="E301" s="146"/>
      <c r="F301" s="147"/>
      <c r="G301" s="148"/>
      <c r="H301" s="40"/>
      <c r="J301" s="126"/>
      <c r="K301" s="164"/>
      <c r="L301" s="149"/>
      <c r="M301" s="165"/>
      <c r="N301" s="150"/>
      <c r="O301" s="146"/>
      <c r="P301" s="151"/>
      <c r="Q301" s="152"/>
      <c r="T301" s="130"/>
      <c r="U301" s="160"/>
      <c r="V301" s="153"/>
      <c r="W301" s="161"/>
      <c r="X301" s="154"/>
      <c r="Y301" s="41"/>
      <c r="Z301" s="153"/>
      <c r="AC301" s="241"/>
      <c r="AD301" s="241"/>
      <c r="AE301" s="241"/>
      <c r="AG301" s="259"/>
      <c r="AH301" s="259"/>
    </row>
    <row r="302" spans="1:34" x14ac:dyDescent="0.2">
      <c r="A302" s="116"/>
      <c r="B302" s="36"/>
      <c r="C302" s="148"/>
      <c r="D302" s="146"/>
      <c r="E302" s="146"/>
      <c r="F302" s="147"/>
      <c r="G302" s="148"/>
      <c r="H302" s="40"/>
      <c r="J302" s="126"/>
      <c r="K302" s="164"/>
      <c r="L302" s="149"/>
      <c r="M302" s="165"/>
      <c r="N302" s="150"/>
      <c r="O302" s="146"/>
      <c r="P302" s="151"/>
      <c r="Q302" s="152"/>
      <c r="T302" s="130"/>
      <c r="U302" s="160"/>
      <c r="V302" s="153"/>
      <c r="W302" s="161"/>
      <c r="X302" s="154"/>
      <c r="Y302" s="41"/>
      <c r="Z302" s="153"/>
      <c r="AC302" s="241"/>
      <c r="AD302" s="241"/>
      <c r="AE302" s="241"/>
      <c r="AG302" s="259"/>
      <c r="AH302" s="259"/>
    </row>
    <row r="303" spans="1:34" x14ac:dyDescent="0.2">
      <c r="A303" s="144" t="s">
        <v>155</v>
      </c>
      <c r="B303" s="36"/>
      <c r="C303" s="148"/>
      <c r="D303" s="146"/>
      <c r="E303" s="146"/>
      <c r="F303" s="147"/>
      <c r="G303" s="148"/>
      <c r="H303" s="40"/>
      <c r="J303" s="126"/>
      <c r="K303" s="164"/>
      <c r="L303" s="149"/>
      <c r="M303" s="165"/>
      <c r="N303" s="150"/>
      <c r="O303" s="146"/>
      <c r="P303" s="151"/>
      <c r="Q303" s="152"/>
      <c r="T303" s="130"/>
      <c r="U303" s="160"/>
      <c r="V303" s="153"/>
      <c r="W303" s="161"/>
      <c r="X303" s="154"/>
      <c r="Y303" s="41"/>
      <c r="Z303" s="153"/>
      <c r="AC303" s="241"/>
      <c r="AD303" s="241"/>
      <c r="AE303" s="241"/>
      <c r="AG303" s="259"/>
      <c r="AH303" s="259"/>
    </row>
    <row r="304" spans="1:34" x14ac:dyDescent="0.2">
      <c r="A304" s="116"/>
      <c r="B304" s="36"/>
      <c r="C304" s="148"/>
      <c r="D304" s="146"/>
      <c r="E304" s="146"/>
      <c r="F304" s="147"/>
      <c r="G304" s="148"/>
      <c r="H304" s="40"/>
      <c r="J304" s="126"/>
      <c r="K304" s="164"/>
      <c r="L304" s="149"/>
      <c r="M304" s="165"/>
      <c r="N304" s="150"/>
      <c r="O304" s="146"/>
      <c r="P304" s="151"/>
      <c r="Q304" s="152"/>
      <c r="T304" s="130"/>
      <c r="U304" s="160"/>
      <c r="V304" s="153"/>
      <c r="W304" s="161"/>
      <c r="X304" s="154"/>
      <c r="Y304" s="41"/>
      <c r="Z304" s="153"/>
      <c r="AC304" s="241"/>
      <c r="AD304" s="241"/>
      <c r="AE304" s="241"/>
      <c r="AG304" s="259"/>
      <c r="AH304" s="259"/>
    </row>
    <row r="305" spans="1:34" x14ac:dyDescent="0.2">
      <c r="A305" s="116"/>
      <c r="B305" s="36" t="s">
        <v>156</v>
      </c>
      <c r="C305" s="148"/>
      <c r="D305" s="146"/>
      <c r="E305" s="146"/>
      <c r="F305" s="147"/>
      <c r="G305" s="148"/>
      <c r="H305" s="40"/>
      <c r="J305" s="126"/>
      <c r="K305" s="164"/>
      <c r="L305" s="149"/>
      <c r="M305" s="165"/>
      <c r="N305" s="150"/>
      <c r="O305" s="146"/>
      <c r="P305" s="151"/>
      <c r="Q305" s="152"/>
      <c r="T305" s="130"/>
      <c r="U305" s="160"/>
      <c r="V305" s="153"/>
      <c r="W305" s="161"/>
      <c r="X305" s="154"/>
      <c r="Y305" s="41"/>
      <c r="Z305" s="153"/>
      <c r="AC305" s="241"/>
      <c r="AD305" s="241"/>
      <c r="AE305" s="241"/>
      <c r="AG305" s="259"/>
      <c r="AH305" s="259"/>
    </row>
    <row r="306" spans="1:34" ht="15" x14ac:dyDescent="0.25">
      <c r="A306" s="116">
        <v>311</v>
      </c>
      <c r="B306" s="36" t="s">
        <v>66</v>
      </c>
      <c r="C306" s="148"/>
      <c r="D306" s="146">
        <v>21072370.449999999</v>
      </c>
      <c r="E306" s="146"/>
      <c r="F306" s="155">
        <v>47483</v>
      </c>
      <c r="G306" s="148"/>
      <c r="H306" s="163" t="s">
        <v>67</v>
      </c>
      <c r="J306" s="157">
        <v>-5</v>
      </c>
      <c r="K306" s="164"/>
      <c r="L306" s="149">
        <f>+ROUND(N306*D306/100,0)</f>
        <v>914541</v>
      </c>
      <c r="M306" s="165"/>
      <c r="N306" s="158">
        <v>4.34</v>
      </c>
      <c r="O306" s="146"/>
      <c r="P306" s="155">
        <v>47118</v>
      </c>
      <c r="Q306" s="152"/>
      <c r="R306" s="155" t="s">
        <v>68</v>
      </c>
      <c r="T306" s="159">
        <v>-11</v>
      </c>
      <c r="U306" s="160"/>
      <c r="V306" s="153">
        <v>1892064</v>
      </c>
      <c r="W306" s="161"/>
      <c r="X306" s="162">
        <v>8.98</v>
      </c>
      <c r="Y306" s="41"/>
      <c r="Z306" s="153">
        <f>+V306-L306</f>
        <v>977523</v>
      </c>
      <c r="AB306" s="448" t="s">
        <v>547</v>
      </c>
      <c r="AC306" s="241"/>
      <c r="AD306" s="241"/>
      <c r="AE306" s="241"/>
      <c r="AG306" s="259"/>
      <c r="AH306" s="259"/>
    </row>
    <row r="307" spans="1:34" ht="15" x14ac:dyDescent="0.25">
      <c r="A307" s="116">
        <v>312</v>
      </c>
      <c r="B307" s="36" t="s">
        <v>69</v>
      </c>
      <c r="C307" s="148"/>
      <c r="D307" s="146">
        <v>153722644.30000001</v>
      </c>
      <c r="E307" s="146"/>
      <c r="F307" s="155">
        <v>47483</v>
      </c>
      <c r="G307" s="148"/>
      <c r="H307" s="163" t="s">
        <v>70</v>
      </c>
      <c r="J307" s="157">
        <v>-4</v>
      </c>
      <c r="K307" s="164"/>
      <c r="L307" s="149">
        <f>+ROUND(N307*D307/100,0)</f>
        <v>7394059</v>
      </c>
      <c r="M307" s="165"/>
      <c r="N307" s="158">
        <v>4.8099999999999996</v>
      </c>
      <c r="O307" s="146"/>
      <c r="P307" s="155">
        <v>47118</v>
      </c>
      <c r="Q307" s="152"/>
      <c r="R307" s="155" t="s">
        <v>71</v>
      </c>
      <c r="T307" s="159">
        <v>-11</v>
      </c>
      <c r="U307" s="160"/>
      <c r="V307" s="153">
        <v>15843214</v>
      </c>
      <c r="W307" s="161"/>
      <c r="X307" s="162">
        <v>10.31</v>
      </c>
      <c r="Y307" s="41"/>
      <c r="Z307" s="153">
        <f>+V307-L307</f>
        <v>8449155</v>
      </c>
      <c r="AB307" s="448" t="s">
        <v>547</v>
      </c>
      <c r="AC307" s="241"/>
      <c r="AD307" s="241"/>
      <c r="AE307" s="241"/>
      <c r="AG307" s="259"/>
      <c r="AH307" s="259"/>
    </row>
    <row r="308" spans="1:34" ht="15" x14ac:dyDescent="0.25">
      <c r="A308" s="116">
        <v>314</v>
      </c>
      <c r="B308" s="36" t="s">
        <v>72</v>
      </c>
      <c r="C308" s="148"/>
      <c r="D308" s="146">
        <v>20181758.579999998</v>
      </c>
      <c r="E308" s="146"/>
      <c r="F308" s="155">
        <v>47483</v>
      </c>
      <c r="G308" s="148"/>
      <c r="H308" s="163" t="s">
        <v>73</v>
      </c>
      <c r="J308" s="157">
        <v>-6</v>
      </c>
      <c r="K308" s="164"/>
      <c r="L308" s="149">
        <f>+ROUND(N308*D308/100,0)</f>
        <v>841579</v>
      </c>
      <c r="M308" s="165"/>
      <c r="N308" s="158">
        <v>4.17</v>
      </c>
      <c r="O308" s="146"/>
      <c r="P308" s="155">
        <v>47118</v>
      </c>
      <c r="Q308" s="152"/>
      <c r="R308" s="155" t="s">
        <v>74</v>
      </c>
      <c r="T308" s="159">
        <v>-11</v>
      </c>
      <c r="U308" s="160"/>
      <c r="V308" s="153">
        <v>2004148</v>
      </c>
      <c r="W308" s="161"/>
      <c r="X308" s="162">
        <v>9.93</v>
      </c>
      <c r="Y308" s="41"/>
      <c r="Z308" s="153">
        <f>+V308-L308</f>
        <v>1162569</v>
      </c>
      <c r="AB308" s="448" t="s">
        <v>547</v>
      </c>
      <c r="AC308" s="241"/>
      <c r="AD308" s="241"/>
      <c r="AE308" s="241"/>
      <c r="AG308" s="259"/>
      <c r="AH308" s="259"/>
    </row>
    <row r="309" spans="1:34" ht="15" x14ac:dyDescent="0.25">
      <c r="A309" s="116">
        <v>315</v>
      </c>
      <c r="B309" s="36" t="s">
        <v>75</v>
      </c>
      <c r="C309" s="148"/>
      <c r="D309" s="146">
        <v>20855689.91</v>
      </c>
      <c r="E309" s="146"/>
      <c r="F309" s="155">
        <v>47483</v>
      </c>
      <c r="G309" s="148"/>
      <c r="H309" s="163" t="s">
        <v>76</v>
      </c>
      <c r="J309" s="157">
        <v>-4</v>
      </c>
      <c r="K309" s="164"/>
      <c r="L309" s="149">
        <f>+ROUND(N309*D309/100,0)</f>
        <v>1069897</v>
      </c>
      <c r="M309" s="165"/>
      <c r="N309" s="158">
        <v>5.13</v>
      </c>
      <c r="O309" s="146"/>
      <c r="P309" s="155">
        <v>47118</v>
      </c>
      <c r="Q309" s="152"/>
      <c r="R309" s="155" t="s">
        <v>77</v>
      </c>
      <c r="T309" s="159">
        <v>-11</v>
      </c>
      <c r="U309" s="160"/>
      <c r="V309" s="153">
        <v>2045817</v>
      </c>
      <c r="W309" s="161"/>
      <c r="X309" s="162">
        <v>9.81</v>
      </c>
      <c r="Y309" s="41"/>
      <c r="Z309" s="153">
        <f>+V309-L309</f>
        <v>975920</v>
      </c>
      <c r="AB309" s="448" t="s">
        <v>547</v>
      </c>
      <c r="AC309" s="241"/>
      <c r="AD309" s="241"/>
      <c r="AE309" s="241"/>
      <c r="AG309" s="259"/>
      <c r="AH309" s="259"/>
    </row>
    <row r="310" spans="1:34" ht="15" x14ac:dyDescent="0.25">
      <c r="A310" s="116">
        <v>316</v>
      </c>
      <c r="B310" s="36" t="s">
        <v>78</v>
      </c>
      <c r="C310" s="148"/>
      <c r="D310" s="146">
        <v>87024.65</v>
      </c>
      <c r="E310" s="146"/>
      <c r="F310" s="155">
        <v>47483</v>
      </c>
      <c r="G310" s="148"/>
      <c r="H310" s="163" t="s">
        <v>79</v>
      </c>
      <c r="J310" s="157">
        <v>-6</v>
      </c>
      <c r="K310" s="164"/>
      <c r="L310" s="149">
        <f>+ROUND(N310*D310/100,0)</f>
        <v>4482</v>
      </c>
      <c r="M310" s="165"/>
      <c r="N310" s="158">
        <v>5.15</v>
      </c>
      <c r="O310" s="146"/>
      <c r="P310" s="155">
        <v>47118</v>
      </c>
      <c r="Q310" s="152"/>
      <c r="R310" s="155" t="s">
        <v>80</v>
      </c>
      <c r="T310" s="159">
        <v>-9</v>
      </c>
      <c r="U310" s="160"/>
      <c r="V310" s="153">
        <v>7026</v>
      </c>
      <c r="W310" s="161"/>
      <c r="X310" s="162">
        <v>8.07</v>
      </c>
      <c r="Y310" s="41"/>
      <c r="Z310" s="153">
        <f>+V310-L310</f>
        <v>2544</v>
      </c>
      <c r="AB310" s="448" t="s">
        <v>547</v>
      </c>
      <c r="AC310" s="241"/>
      <c r="AD310" s="241"/>
      <c r="AE310" s="241"/>
      <c r="AG310" s="259"/>
      <c r="AH310" s="259"/>
    </row>
    <row r="311" spans="1:34" ht="15" x14ac:dyDescent="0.25">
      <c r="A311" s="116"/>
      <c r="B311" s="42" t="s">
        <v>157</v>
      </c>
      <c r="C311" s="148"/>
      <c r="D311" s="166">
        <f>+SUBTOTAL(9,D305:D310)</f>
        <v>215919487.88999999</v>
      </c>
      <c r="E311" s="146"/>
      <c r="F311" s="147"/>
      <c r="G311" s="148"/>
      <c r="H311" s="163"/>
      <c r="J311" s="126"/>
      <c r="K311" s="164"/>
      <c r="L311" s="167">
        <f>+SUBTOTAL(9,L305:L310)</f>
        <v>10224558</v>
      </c>
      <c r="M311" s="165"/>
      <c r="N311" s="43">
        <f>+ROUND(L311/$D311*100,2)</f>
        <v>4.74</v>
      </c>
      <c r="O311" s="146"/>
      <c r="P311" s="151"/>
      <c r="Q311" s="152"/>
      <c r="T311" s="130"/>
      <c r="U311" s="160"/>
      <c r="V311" s="168">
        <f>+SUBTOTAL(9,V305:V310)</f>
        <v>21792269</v>
      </c>
      <c r="W311" s="161"/>
      <c r="X311" s="44">
        <f>+ROUND(V311/$D311*100,2)</f>
        <v>10.09</v>
      </c>
      <c r="Y311" s="41"/>
      <c r="Z311" s="168">
        <f>+SUBTOTAL(9,Z305:Z310)</f>
        <v>11567711</v>
      </c>
      <c r="AB311" s="448"/>
      <c r="AC311" s="241"/>
      <c r="AD311" s="241"/>
      <c r="AE311" s="241"/>
      <c r="AG311" s="259"/>
      <c r="AH311" s="259"/>
    </row>
    <row r="312" spans="1:34" ht="15" x14ac:dyDescent="0.25">
      <c r="A312" s="116"/>
      <c r="B312" s="36"/>
      <c r="C312" s="148"/>
      <c r="D312" s="146"/>
      <c r="E312" s="146"/>
      <c r="F312" s="147"/>
      <c r="G312" s="148"/>
      <c r="H312" s="40"/>
      <c r="J312" s="126"/>
      <c r="K312" s="164"/>
      <c r="L312" s="149"/>
      <c r="M312" s="165"/>
      <c r="N312" s="150"/>
      <c r="O312" s="146"/>
      <c r="P312" s="151"/>
      <c r="Q312" s="152"/>
      <c r="T312" s="130"/>
      <c r="U312" s="160"/>
      <c r="V312" s="153"/>
      <c r="W312" s="161"/>
      <c r="X312" s="154"/>
      <c r="Y312" s="41"/>
      <c r="Z312" s="153"/>
      <c r="AB312" s="448"/>
      <c r="AC312" s="241"/>
      <c r="AD312" s="241"/>
      <c r="AE312" s="241"/>
      <c r="AG312" s="259"/>
      <c r="AH312" s="259"/>
    </row>
    <row r="313" spans="1:34" ht="15" x14ac:dyDescent="0.25">
      <c r="A313" s="116"/>
      <c r="B313" s="36" t="s">
        <v>158</v>
      </c>
      <c r="C313" s="148"/>
      <c r="D313" s="146"/>
      <c r="E313" s="146"/>
      <c r="F313" s="147"/>
      <c r="G313" s="148"/>
      <c r="H313" s="40"/>
      <c r="J313" s="126"/>
      <c r="K313" s="164"/>
      <c r="L313" s="149"/>
      <c r="M313" s="165"/>
      <c r="N313" s="150"/>
      <c r="O313" s="146"/>
      <c r="P313" s="151"/>
      <c r="Q313" s="152"/>
      <c r="T313" s="130"/>
      <c r="U313" s="160"/>
      <c r="V313" s="153"/>
      <c r="W313" s="161"/>
      <c r="X313" s="154"/>
      <c r="Y313" s="41"/>
      <c r="Z313" s="153"/>
      <c r="AB313" s="448"/>
      <c r="AC313" s="241"/>
      <c r="AD313" s="241"/>
      <c r="AE313" s="241"/>
      <c r="AG313" s="259"/>
      <c r="AH313" s="259"/>
    </row>
    <row r="314" spans="1:34" ht="15" x14ac:dyDescent="0.25">
      <c r="A314" s="116">
        <v>311</v>
      </c>
      <c r="B314" s="36" t="s">
        <v>66</v>
      </c>
      <c r="C314" s="148"/>
      <c r="D314" s="146">
        <v>29261980.41</v>
      </c>
      <c r="E314" s="146"/>
      <c r="F314" s="155">
        <v>47483</v>
      </c>
      <c r="G314" s="148"/>
      <c r="H314" s="163" t="s">
        <v>67</v>
      </c>
      <c r="J314" s="157">
        <v>-5</v>
      </c>
      <c r="K314" s="164"/>
      <c r="L314" s="149">
        <f>+ROUND(N314*D314/100,0)</f>
        <v>1269970</v>
      </c>
      <c r="M314" s="165"/>
      <c r="N314" s="158">
        <v>4.34</v>
      </c>
      <c r="O314" s="146"/>
      <c r="P314" s="155">
        <v>47118</v>
      </c>
      <c r="Q314" s="152"/>
      <c r="R314" s="155" t="s">
        <v>68</v>
      </c>
      <c r="T314" s="159">
        <v>-11</v>
      </c>
      <c r="U314" s="160"/>
      <c r="V314" s="153">
        <v>2898740</v>
      </c>
      <c r="W314" s="161"/>
      <c r="X314" s="162">
        <v>9.91</v>
      </c>
      <c r="Y314" s="41"/>
      <c r="Z314" s="153">
        <f>+V314-L314</f>
        <v>1628770</v>
      </c>
      <c r="AB314" s="448" t="s">
        <v>547</v>
      </c>
      <c r="AC314" s="241"/>
      <c r="AD314" s="241"/>
      <c r="AE314" s="241"/>
      <c r="AG314" s="259"/>
      <c r="AH314" s="259"/>
    </row>
    <row r="315" spans="1:34" ht="15" x14ac:dyDescent="0.25">
      <c r="A315" s="116">
        <v>312</v>
      </c>
      <c r="B315" s="36" t="s">
        <v>69</v>
      </c>
      <c r="C315" s="148"/>
      <c r="D315" s="146">
        <v>192015148.19999999</v>
      </c>
      <c r="E315" s="146"/>
      <c r="F315" s="155">
        <v>47483</v>
      </c>
      <c r="G315" s="148"/>
      <c r="H315" s="163" t="s">
        <v>70</v>
      </c>
      <c r="J315" s="157">
        <v>-4</v>
      </c>
      <c r="K315" s="164"/>
      <c r="L315" s="149">
        <f>+ROUND(N315*D315/100,0)</f>
        <v>9235929</v>
      </c>
      <c r="M315" s="165"/>
      <c r="N315" s="158">
        <v>4.8099999999999996</v>
      </c>
      <c r="O315" s="146"/>
      <c r="P315" s="155">
        <v>47118</v>
      </c>
      <c r="Q315" s="152"/>
      <c r="R315" s="155" t="s">
        <v>71</v>
      </c>
      <c r="T315" s="159">
        <v>-11</v>
      </c>
      <c r="U315" s="160"/>
      <c r="V315" s="153">
        <v>19631908</v>
      </c>
      <c r="W315" s="161"/>
      <c r="X315" s="162">
        <v>10.220000000000001</v>
      </c>
      <c r="Y315" s="41"/>
      <c r="Z315" s="153">
        <f>+V315-L315</f>
        <v>10395979</v>
      </c>
      <c r="AB315" s="448" t="s">
        <v>547</v>
      </c>
      <c r="AC315" s="241"/>
      <c r="AD315" s="241"/>
      <c r="AE315" s="241"/>
      <c r="AG315" s="259"/>
      <c r="AH315" s="259"/>
    </row>
    <row r="316" spans="1:34" ht="15" x14ac:dyDescent="0.25">
      <c r="A316" s="116">
        <v>314</v>
      </c>
      <c r="B316" s="36" t="s">
        <v>72</v>
      </c>
      <c r="C316" s="148"/>
      <c r="D316" s="146">
        <v>27319305.469999999</v>
      </c>
      <c r="E316" s="146"/>
      <c r="F316" s="155">
        <v>47483</v>
      </c>
      <c r="G316" s="148"/>
      <c r="H316" s="163" t="s">
        <v>73</v>
      </c>
      <c r="J316" s="157">
        <v>-6</v>
      </c>
      <c r="K316" s="164"/>
      <c r="L316" s="149">
        <f>+ROUND(N316*D316/100,0)</f>
        <v>1139215</v>
      </c>
      <c r="M316" s="165"/>
      <c r="N316" s="158">
        <v>4.17</v>
      </c>
      <c r="O316" s="146"/>
      <c r="P316" s="155">
        <v>47118</v>
      </c>
      <c r="Q316" s="152"/>
      <c r="R316" s="155" t="s">
        <v>74</v>
      </c>
      <c r="T316" s="159">
        <v>-11</v>
      </c>
      <c r="U316" s="160"/>
      <c r="V316" s="153">
        <v>2870114</v>
      </c>
      <c r="W316" s="161"/>
      <c r="X316" s="162">
        <v>10.51</v>
      </c>
      <c r="Y316" s="41"/>
      <c r="Z316" s="153">
        <f>+V316-L316</f>
        <v>1730899</v>
      </c>
      <c r="AB316" s="448" t="s">
        <v>547</v>
      </c>
      <c r="AC316" s="241"/>
      <c r="AD316" s="241"/>
      <c r="AE316" s="241"/>
      <c r="AG316" s="259"/>
      <c r="AH316" s="259"/>
    </row>
    <row r="317" spans="1:34" ht="15" x14ac:dyDescent="0.25">
      <c r="A317" s="116">
        <v>315</v>
      </c>
      <c r="B317" s="36" t="s">
        <v>75</v>
      </c>
      <c r="C317" s="148"/>
      <c r="D317" s="146">
        <v>30036945.010000002</v>
      </c>
      <c r="E317" s="146"/>
      <c r="F317" s="155">
        <v>47483</v>
      </c>
      <c r="G317" s="148"/>
      <c r="H317" s="163" t="s">
        <v>76</v>
      </c>
      <c r="J317" s="157">
        <v>-4</v>
      </c>
      <c r="K317" s="164"/>
      <c r="L317" s="149">
        <f>+ROUND(N317*D317/100,0)</f>
        <v>1540895</v>
      </c>
      <c r="M317" s="165"/>
      <c r="N317" s="158">
        <v>5.13</v>
      </c>
      <c r="O317" s="146"/>
      <c r="P317" s="155">
        <v>47118</v>
      </c>
      <c r="Q317" s="152"/>
      <c r="R317" s="155" t="s">
        <v>77</v>
      </c>
      <c r="T317" s="159">
        <v>-11</v>
      </c>
      <c r="U317" s="160"/>
      <c r="V317" s="153">
        <v>2928064</v>
      </c>
      <c r="W317" s="161"/>
      <c r="X317" s="162">
        <v>9.75</v>
      </c>
      <c r="Y317" s="41"/>
      <c r="Z317" s="153">
        <f>+V317-L317</f>
        <v>1387169</v>
      </c>
      <c r="AB317" s="448" t="s">
        <v>547</v>
      </c>
      <c r="AC317" s="241"/>
      <c r="AD317" s="241"/>
      <c r="AE317" s="241"/>
      <c r="AG317" s="259"/>
      <c r="AH317" s="259"/>
    </row>
    <row r="318" spans="1:34" ht="15" x14ac:dyDescent="0.25">
      <c r="A318" s="116">
        <v>316</v>
      </c>
      <c r="B318" s="36" t="s">
        <v>78</v>
      </c>
      <c r="C318" s="148"/>
      <c r="D318" s="146">
        <v>357453.77</v>
      </c>
      <c r="E318" s="146"/>
      <c r="F318" s="155">
        <v>47483</v>
      </c>
      <c r="G318" s="148"/>
      <c r="H318" s="163" t="s">
        <v>79</v>
      </c>
      <c r="J318" s="157">
        <v>-6</v>
      </c>
      <c r="K318" s="164"/>
      <c r="L318" s="149">
        <f>+ROUND(N318*D318/100,0)</f>
        <v>18409</v>
      </c>
      <c r="M318" s="165"/>
      <c r="N318" s="158">
        <v>5.15</v>
      </c>
      <c r="O318" s="146"/>
      <c r="P318" s="155">
        <v>47118</v>
      </c>
      <c r="Q318" s="152"/>
      <c r="R318" s="155" t="s">
        <v>80</v>
      </c>
      <c r="T318" s="159">
        <v>-9</v>
      </c>
      <c r="U318" s="160"/>
      <c r="V318" s="153">
        <v>28957</v>
      </c>
      <c r="W318" s="161"/>
      <c r="X318" s="162">
        <v>8.1</v>
      </c>
      <c r="Y318" s="41"/>
      <c r="Z318" s="153">
        <f>+V318-L318</f>
        <v>10548</v>
      </c>
      <c r="AB318" s="448" t="s">
        <v>547</v>
      </c>
      <c r="AC318" s="241"/>
      <c r="AD318" s="241"/>
      <c r="AE318" s="241"/>
      <c r="AG318" s="259"/>
      <c r="AH318" s="259"/>
    </row>
    <row r="319" spans="1:34" ht="15" x14ac:dyDescent="0.25">
      <c r="A319" s="116"/>
      <c r="B319" s="42" t="s">
        <v>159</v>
      </c>
      <c r="C319" s="148"/>
      <c r="D319" s="166">
        <f>+SUBTOTAL(9,D313:D318)</f>
        <v>278990832.85999995</v>
      </c>
      <c r="E319" s="146"/>
      <c r="F319" s="147"/>
      <c r="G319" s="148"/>
      <c r="H319" s="40"/>
      <c r="J319" s="126"/>
      <c r="K319" s="164"/>
      <c r="L319" s="167">
        <f>+SUBTOTAL(9,L313:L318)</f>
        <v>13204418</v>
      </c>
      <c r="M319" s="165"/>
      <c r="N319" s="43">
        <f>+ROUND(L319/$D319*100,2)</f>
        <v>4.7300000000000004</v>
      </c>
      <c r="O319" s="146"/>
      <c r="P319" s="151"/>
      <c r="Q319" s="152"/>
      <c r="T319" s="130"/>
      <c r="U319" s="160"/>
      <c r="V319" s="168">
        <f>+SUBTOTAL(9,V313:V318)</f>
        <v>28357783</v>
      </c>
      <c r="W319" s="161"/>
      <c r="X319" s="44">
        <f>+ROUND(V319/$D319*100,2)</f>
        <v>10.16</v>
      </c>
      <c r="Y319" s="41"/>
      <c r="Z319" s="168">
        <f>+SUBTOTAL(9,Z313:Z318)</f>
        <v>15153365</v>
      </c>
      <c r="AB319" s="448"/>
      <c r="AC319" s="241"/>
      <c r="AD319" s="241"/>
      <c r="AE319" s="241"/>
      <c r="AG319" s="259"/>
      <c r="AH319" s="259"/>
    </row>
    <row r="320" spans="1:34" ht="15" x14ac:dyDescent="0.25">
      <c r="A320" s="116"/>
      <c r="B320" s="36"/>
      <c r="C320" s="148"/>
      <c r="D320" s="146"/>
      <c r="E320" s="146"/>
      <c r="F320" s="147"/>
      <c r="G320" s="148"/>
      <c r="H320" s="40"/>
      <c r="J320" s="126"/>
      <c r="K320" s="164"/>
      <c r="L320" s="149"/>
      <c r="M320" s="165"/>
      <c r="N320" s="150"/>
      <c r="O320" s="146"/>
      <c r="P320" s="151"/>
      <c r="Q320" s="152"/>
      <c r="T320" s="130"/>
      <c r="U320" s="160"/>
      <c r="V320" s="153"/>
      <c r="W320" s="161"/>
      <c r="X320" s="154"/>
      <c r="Y320" s="41"/>
      <c r="Z320" s="153"/>
      <c r="AB320" s="448"/>
      <c r="AC320" s="241"/>
      <c r="AD320" s="241"/>
      <c r="AE320" s="241"/>
      <c r="AG320" s="259"/>
      <c r="AH320" s="259"/>
    </row>
    <row r="321" spans="1:34" ht="15" x14ac:dyDescent="0.25">
      <c r="A321" s="116"/>
      <c r="B321" s="36" t="s">
        <v>160</v>
      </c>
      <c r="C321" s="148"/>
      <c r="D321" s="146"/>
      <c r="E321" s="146"/>
      <c r="F321" s="147"/>
      <c r="G321" s="148"/>
      <c r="H321" s="40"/>
      <c r="J321" s="126"/>
      <c r="K321" s="164"/>
      <c r="L321" s="149"/>
      <c r="M321" s="165"/>
      <c r="N321" s="150"/>
      <c r="O321" s="146"/>
      <c r="P321" s="151"/>
      <c r="Q321" s="152"/>
      <c r="T321" s="130"/>
      <c r="U321" s="160"/>
      <c r="V321" s="153"/>
      <c r="W321" s="161"/>
      <c r="X321" s="154"/>
      <c r="Y321" s="41"/>
      <c r="Z321" s="153"/>
      <c r="AB321" s="448"/>
      <c r="AC321" s="241"/>
      <c r="AD321" s="241"/>
      <c r="AE321" s="241"/>
      <c r="AG321" s="259"/>
      <c r="AH321" s="259"/>
    </row>
    <row r="322" spans="1:34" ht="15" x14ac:dyDescent="0.25">
      <c r="A322" s="116">
        <v>310.2</v>
      </c>
      <c r="B322" s="36" t="s">
        <v>64</v>
      </c>
      <c r="C322" s="148"/>
      <c r="D322" s="146">
        <v>15015.87</v>
      </c>
      <c r="E322" s="146"/>
      <c r="F322" s="155">
        <v>47483</v>
      </c>
      <c r="G322" s="148"/>
      <c r="H322" s="156" t="s">
        <v>65</v>
      </c>
      <c r="J322" s="157">
        <v>0</v>
      </c>
      <c r="K322" s="164"/>
      <c r="L322" s="149">
        <f t="shared" ref="L322:L327" si="9">+ROUND(N322*D322/100,0)</f>
        <v>218</v>
      </c>
      <c r="M322" s="165"/>
      <c r="N322" s="158">
        <v>1.45</v>
      </c>
      <c r="O322" s="146"/>
      <c r="P322" s="155">
        <v>47118</v>
      </c>
      <c r="Q322" s="152"/>
      <c r="R322" s="155" t="s">
        <v>65</v>
      </c>
      <c r="T322" s="159">
        <v>0</v>
      </c>
      <c r="U322" s="160"/>
      <c r="V322" s="153">
        <v>983</v>
      </c>
      <c r="W322" s="161"/>
      <c r="X322" s="162">
        <v>6.55</v>
      </c>
      <c r="Y322" s="41"/>
      <c r="Z322" s="153">
        <f t="shared" ref="Z322:Z327" si="10">+V322-L322</f>
        <v>765</v>
      </c>
      <c r="AB322" s="448" t="s">
        <v>547</v>
      </c>
      <c r="AC322" s="241"/>
      <c r="AD322" s="241"/>
      <c r="AE322" s="241"/>
      <c r="AG322" s="259"/>
      <c r="AH322" s="259"/>
    </row>
    <row r="323" spans="1:34" ht="15" x14ac:dyDescent="0.25">
      <c r="A323" s="116">
        <v>311</v>
      </c>
      <c r="B323" s="36" t="s">
        <v>66</v>
      </c>
      <c r="C323" s="148"/>
      <c r="D323" s="146">
        <v>72790234.959999993</v>
      </c>
      <c r="E323" s="146"/>
      <c r="F323" s="155">
        <v>47483</v>
      </c>
      <c r="G323" s="148"/>
      <c r="H323" s="163" t="s">
        <v>67</v>
      </c>
      <c r="J323" s="157">
        <v>-5</v>
      </c>
      <c r="K323" s="164"/>
      <c r="L323" s="149">
        <f t="shared" si="9"/>
        <v>3159096</v>
      </c>
      <c r="M323" s="165"/>
      <c r="N323" s="158">
        <v>4.34</v>
      </c>
      <c r="O323" s="146"/>
      <c r="P323" s="155">
        <v>47118</v>
      </c>
      <c r="Q323" s="152"/>
      <c r="R323" s="155" t="s">
        <v>68</v>
      </c>
      <c r="T323" s="159">
        <v>-11</v>
      </c>
      <c r="U323" s="160"/>
      <c r="V323" s="153">
        <v>7190650</v>
      </c>
      <c r="W323" s="161"/>
      <c r="X323" s="162">
        <v>9.8800000000000008</v>
      </c>
      <c r="Y323" s="41"/>
      <c r="Z323" s="153">
        <f t="shared" si="10"/>
        <v>4031554</v>
      </c>
      <c r="AB323" s="448" t="s">
        <v>547</v>
      </c>
      <c r="AC323" s="241"/>
      <c r="AD323" s="241"/>
      <c r="AE323" s="241"/>
      <c r="AG323" s="259"/>
      <c r="AH323" s="259"/>
    </row>
    <row r="324" spans="1:34" ht="15" x14ac:dyDescent="0.25">
      <c r="A324" s="116">
        <v>312</v>
      </c>
      <c r="B324" s="36" t="s">
        <v>69</v>
      </c>
      <c r="C324" s="148"/>
      <c r="D324" s="146">
        <v>44931417.210000001</v>
      </c>
      <c r="E324" s="146"/>
      <c r="F324" s="155">
        <v>47483</v>
      </c>
      <c r="G324" s="148"/>
      <c r="H324" s="163" t="s">
        <v>70</v>
      </c>
      <c r="J324" s="157">
        <v>-4</v>
      </c>
      <c r="K324" s="164"/>
      <c r="L324" s="149">
        <f t="shared" si="9"/>
        <v>2161201</v>
      </c>
      <c r="M324" s="165"/>
      <c r="N324" s="158">
        <v>4.8099999999999996</v>
      </c>
      <c r="O324" s="146"/>
      <c r="P324" s="155">
        <v>47118</v>
      </c>
      <c r="Q324" s="152"/>
      <c r="R324" s="155" t="s">
        <v>71</v>
      </c>
      <c r="T324" s="159">
        <v>-11</v>
      </c>
      <c r="U324" s="160"/>
      <c r="V324" s="153">
        <v>4480442</v>
      </c>
      <c r="W324" s="161"/>
      <c r="X324" s="162">
        <v>9.9700000000000006</v>
      </c>
      <c r="Y324" s="41"/>
      <c r="Z324" s="153">
        <f t="shared" si="10"/>
        <v>2319241</v>
      </c>
      <c r="AB324" s="448" t="s">
        <v>547</v>
      </c>
      <c r="AC324" s="241"/>
      <c r="AD324" s="241"/>
      <c r="AE324" s="241"/>
      <c r="AG324" s="259"/>
      <c r="AH324" s="259"/>
    </row>
    <row r="325" spans="1:34" ht="15" x14ac:dyDescent="0.25">
      <c r="A325" s="116">
        <v>314</v>
      </c>
      <c r="B325" s="36" t="s">
        <v>72</v>
      </c>
      <c r="C325" s="148"/>
      <c r="D325" s="146">
        <v>1742558.09</v>
      </c>
      <c r="E325" s="146"/>
      <c r="F325" s="155">
        <v>47483</v>
      </c>
      <c r="G325" s="148"/>
      <c r="H325" s="163" t="s">
        <v>73</v>
      </c>
      <c r="J325" s="157">
        <v>-6</v>
      </c>
      <c r="K325" s="164"/>
      <c r="L325" s="149">
        <f t="shared" si="9"/>
        <v>72665</v>
      </c>
      <c r="M325" s="165"/>
      <c r="N325" s="158">
        <v>4.17</v>
      </c>
      <c r="O325" s="146"/>
      <c r="P325" s="155">
        <v>47118</v>
      </c>
      <c r="Q325" s="152"/>
      <c r="R325" s="155" t="s">
        <v>74</v>
      </c>
      <c r="T325" s="159">
        <v>-11</v>
      </c>
      <c r="U325" s="160"/>
      <c r="V325" s="153">
        <v>186037</v>
      </c>
      <c r="W325" s="161"/>
      <c r="X325" s="162">
        <v>10.68</v>
      </c>
      <c r="Y325" s="41"/>
      <c r="Z325" s="153">
        <f t="shared" si="10"/>
        <v>113372</v>
      </c>
      <c r="AB325" s="448" t="s">
        <v>547</v>
      </c>
      <c r="AC325" s="241"/>
      <c r="AD325" s="241"/>
      <c r="AE325" s="241"/>
      <c r="AG325" s="259"/>
      <c r="AH325" s="259"/>
    </row>
    <row r="326" spans="1:34" ht="15" x14ac:dyDescent="0.25">
      <c r="A326" s="116">
        <v>315</v>
      </c>
      <c r="B326" s="36" t="s">
        <v>75</v>
      </c>
      <c r="C326" s="148"/>
      <c r="D326" s="146">
        <v>4210325.09</v>
      </c>
      <c r="E326" s="146"/>
      <c r="F326" s="155">
        <v>47483</v>
      </c>
      <c r="G326" s="148"/>
      <c r="H326" s="163" t="s">
        <v>76</v>
      </c>
      <c r="J326" s="157">
        <v>-4</v>
      </c>
      <c r="K326" s="164"/>
      <c r="L326" s="149">
        <f t="shared" si="9"/>
        <v>215990</v>
      </c>
      <c r="M326" s="165"/>
      <c r="N326" s="158">
        <v>5.13</v>
      </c>
      <c r="O326" s="146"/>
      <c r="P326" s="155">
        <v>47118</v>
      </c>
      <c r="Q326" s="152"/>
      <c r="R326" s="155" t="s">
        <v>77</v>
      </c>
      <c r="T326" s="159">
        <v>-11</v>
      </c>
      <c r="U326" s="160"/>
      <c r="V326" s="153">
        <v>412316</v>
      </c>
      <c r="W326" s="161"/>
      <c r="X326" s="162">
        <v>9.7899999999999991</v>
      </c>
      <c r="Y326" s="41"/>
      <c r="Z326" s="153">
        <f t="shared" si="10"/>
        <v>196326</v>
      </c>
      <c r="AB326" s="448" t="s">
        <v>547</v>
      </c>
      <c r="AC326" s="241"/>
      <c r="AD326" s="241"/>
      <c r="AE326" s="241"/>
      <c r="AG326" s="259"/>
      <c r="AH326" s="259"/>
    </row>
    <row r="327" spans="1:34" ht="15" x14ac:dyDescent="0.25">
      <c r="A327" s="116">
        <v>316</v>
      </c>
      <c r="B327" s="36" t="s">
        <v>78</v>
      </c>
      <c r="C327" s="148"/>
      <c r="D327" s="146">
        <v>1576875.2</v>
      </c>
      <c r="E327" s="146"/>
      <c r="F327" s="155">
        <v>47483</v>
      </c>
      <c r="G327" s="148"/>
      <c r="H327" s="163" t="s">
        <v>79</v>
      </c>
      <c r="J327" s="157">
        <v>-6</v>
      </c>
      <c r="K327" s="164"/>
      <c r="L327" s="149">
        <f t="shared" si="9"/>
        <v>81209</v>
      </c>
      <c r="M327" s="165"/>
      <c r="N327" s="158">
        <v>5.15</v>
      </c>
      <c r="O327" s="146"/>
      <c r="P327" s="155">
        <v>47118</v>
      </c>
      <c r="Q327" s="152"/>
      <c r="R327" s="155" t="s">
        <v>80</v>
      </c>
      <c r="T327" s="159">
        <v>-10</v>
      </c>
      <c r="U327" s="160"/>
      <c r="V327" s="153">
        <v>159135</v>
      </c>
      <c r="W327" s="161"/>
      <c r="X327" s="162">
        <v>10.09</v>
      </c>
      <c r="Y327" s="41"/>
      <c r="Z327" s="153">
        <f t="shared" si="10"/>
        <v>77926</v>
      </c>
      <c r="AB327" s="448" t="s">
        <v>547</v>
      </c>
      <c r="AC327" s="241"/>
      <c r="AD327" s="241"/>
      <c r="AE327" s="241"/>
      <c r="AG327" s="259"/>
      <c r="AH327" s="259"/>
    </row>
    <row r="328" spans="1:34" ht="15" x14ac:dyDescent="0.25">
      <c r="A328" s="116"/>
      <c r="B328" s="42" t="s">
        <v>161</v>
      </c>
      <c r="C328" s="148"/>
      <c r="D328" s="172">
        <f>+SUBTOTAL(9,D321:D327)</f>
        <v>125266426.42</v>
      </c>
      <c r="E328" s="146"/>
      <c r="F328" s="147"/>
      <c r="G328" s="148"/>
      <c r="H328" s="40"/>
      <c r="J328" s="126"/>
      <c r="K328" s="164"/>
      <c r="L328" s="173">
        <f>+SUBTOTAL(9,L321:L327)</f>
        <v>5690379</v>
      </c>
      <c r="M328" s="165"/>
      <c r="N328" s="43">
        <f>+ROUND(L328/$D328*100,2)</f>
        <v>4.54</v>
      </c>
      <c r="O328" s="146"/>
      <c r="P328" s="151"/>
      <c r="Q328" s="152"/>
      <c r="T328" s="130"/>
      <c r="U328" s="160"/>
      <c r="V328" s="174">
        <f>+SUBTOTAL(9,V321:V327)</f>
        <v>12429563</v>
      </c>
      <c r="W328" s="161"/>
      <c r="X328" s="44">
        <f>+ROUND(V328/$D328*100,2)</f>
        <v>9.92</v>
      </c>
      <c r="Y328" s="41"/>
      <c r="Z328" s="174">
        <f>+SUBTOTAL(9,Z321:Z327)</f>
        <v>6739184</v>
      </c>
      <c r="AB328" s="448"/>
      <c r="AC328" s="241"/>
      <c r="AD328" s="241"/>
      <c r="AE328" s="241"/>
      <c r="AG328" s="259"/>
      <c r="AH328" s="259"/>
    </row>
    <row r="329" spans="1:34" x14ac:dyDescent="0.2">
      <c r="A329" s="116"/>
      <c r="B329" s="36"/>
      <c r="C329" s="148"/>
      <c r="D329" s="146"/>
      <c r="E329" s="146"/>
      <c r="F329" s="147"/>
      <c r="G329" s="148"/>
      <c r="H329" s="40"/>
      <c r="J329" s="126"/>
      <c r="K329" s="164"/>
      <c r="L329" s="149"/>
      <c r="M329" s="165"/>
      <c r="N329" s="150"/>
      <c r="O329" s="146"/>
      <c r="P329" s="151"/>
      <c r="Q329" s="152"/>
      <c r="T329" s="130"/>
      <c r="U329" s="160"/>
      <c r="V329" s="153"/>
      <c r="W329" s="161"/>
      <c r="X329" s="154"/>
      <c r="Y329" s="41"/>
      <c r="Z329" s="153"/>
      <c r="AC329" s="241"/>
      <c r="AD329" s="241"/>
      <c r="AE329" s="241"/>
      <c r="AG329" s="259"/>
      <c r="AH329" s="259"/>
    </row>
    <row r="330" spans="1:34" x14ac:dyDescent="0.2">
      <c r="A330" s="144" t="s">
        <v>162</v>
      </c>
      <c r="B330" s="36"/>
      <c r="C330" s="148"/>
      <c r="D330" s="146">
        <f>+SUBTOTAL(9,D305:D329)</f>
        <v>620176747.1700002</v>
      </c>
      <c r="E330" s="146"/>
      <c r="F330" s="147"/>
      <c r="G330" s="148"/>
      <c r="H330" s="40"/>
      <c r="J330" s="126"/>
      <c r="K330" s="164"/>
      <c r="L330" s="149">
        <f>+SUBTOTAL(9,L305:L329)</f>
        <v>29119355</v>
      </c>
      <c r="M330" s="165"/>
      <c r="N330" s="150"/>
      <c r="O330" s="146"/>
      <c r="P330" s="151"/>
      <c r="Q330" s="152"/>
      <c r="T330" s="130"/>
      <c r="U330" s="160"/>
      <c r="V330" s="153">
        <f>+SUBTOTAL(9,V305:V329)</f>
        <v>62579615</v>
      </c>
      <c r="W330" s="161"/>
      <c r="X330" s="154"/>
      <c r="Y330" s="41"/>
      <c r="Z330" s="153">
        <f>+SUBTOTAL(9,Z305:Z329)</f>
        <v>33460260</v>
      </c>
      <c r="AC330" s="241"/>
      <c r="AD330" s="241"/>
      <c r="AE330" s="241"/>
      <c r="AG330" s="259"/>
      <c r="AH330" s="259"/>
    </row>
    <row r="331" spans="1:34" x14ac:dyDescent="0.2">
      <c r="A331" s="116"/>
      <c r="B331" s="36"/>
      <c r="C331" s="148"/>
      <c r="D331" s="146"/>
      <c r="E331" s="146"/>
      <c r="F331" s="147"/>
      <c r="G331" s="148"/>
      <c r="H331" s="40"/>
      <c r="J331" s="126"/>
      <c r="K331" s="164"/>
      <c r="L331" s="149"/>
      <c r="M331" s="165"/>
      <c r="N331" s="150"/>
      <c r="O331" s="146"/>
      <c r="P331" s="151"/>
      <c r="Q331" s="152"/>
      <c r="T331" s="130"/>
      <c r="U331" s="160"/>
      <c r="V331" s="153"/>
      <c r="W331" s="161"/>
      <c r="X331" s="154"/>
      <c r="Y331" s="41"/>
      <c r="Z331" s="153"/>
      <c r="AC331" s="241"/>
      <c r="AD331" s="241"/>
      <c r="AE331" s="241"/>
      <c r="AG331" s="259"/>
      <c r="AH331" s="259"/>
    </row>
    <row r="332" spans="1:34" x14ac:dyDescent="0.2">
      <c r="A332" s="116"/>
      <c r="B332" s="36"/>
      <c r="C332" s="148"/>
      <c r="D332" s="146"/>
      <c r="E332" s="146"/>
      <c r="F332" s="147"/>
      <c r="G332" s="148"/>
      <c r="H332" s="40"/>
      <c r="J332" s="126"/>
      <c r="K332" s="164"/>
      <c r="L332" s="149"/>
      <c r="M332" s="165"/>
      <c r="N332" s="150"/>
      <c r="O332" s="146"/>
      <c r="P332" s="151"/>
      <c r="Q332" s="152"/>
      <c r="T332" s="130"/>
      <c r="U332" s="160"/>
      <c r="V332" s="153"/>
      <c r="W332" s="161"/>
      <c r="X332" s="154"/>
      <c r="Y332" s="41"/>
      <c r="Z332" s="153"/>
      <c r="AC332" s="241"/>
      <c r="AD332" s="241"/>
      <c r="AE332" s="241"/>
      <c r="AG332" s="259"/>
      <c r="AH332" s="259"/>
    </row>
    <row r="333" spans="1:34" x14ac:dyDescent="0.2">
      <c r="A333" s="144" t="s">
        <v>163</v>
      </c>
      <c r="B333" s="36"/>
      <c r="C333" s="148"/>
      <c r="D333" s="146"/>
      <c r="E333" s="146"/>
      <c r="F333" s="147"/>
      <c r="G333" s="148"/>
      <c r="H333" s="40"/>
      <c r="J333" s="126"/>
      <c r="K333" s="164"/>
      <c r="L333" s="149"/>
      <c r="M333" s="165"/>
      <c r="N333" s="150"/>
      <c r="O333" s="146"/>
      <c r="P333" s="151"/>
      <c r="Q333" s="152"/>
      <c r="T333" s="130"/>
      <c r="U333" s="160"/>
      <c r="V333" s="153"/>
      <c r="W333" s="161"/>
      <c r="X333" s="154"/>
      <c r="Y333" s="41"/>
      <c r="Z333" s="153"/>
      <c r="AC333" s="241"/>
      <c r="AD333" s="241"/>
      <c r="AE333" s="241"/>
      <c r="AG333" s="259"/>
      <c r="AH333" s="259"/>
    </row>
    <row r="334" spans="1:34" x14ac:dyDescent="0.2">
      <c r="A334" s="116"/>
      <c r="B334" s="36"/>
      <c r="C334" s="148"/>
      <c r="D334" s="146"/>
      <c r="E334" s="146"/>
      <c r="F334" s="147"/>
      <c r="G334" s="148"/>
      <c r="H334" s="40"/>
      <c r="J334" s="126"/>
      <c r="K334" s="164"/>
      <c r="L334" s="149"/>
      <c r="M334" s="165"/>
      <c r="N334" s="150"/>
      <c r="O334" s="146"/>
      <c r="P334" s="151"/>
      <c r="Q334" s="152"/>
      <c r="T334" s="130"/>
      <c r="U334" s="160"/>
      <c r="V334" s="153"/>
      <c r="W334" s="161"/>
      <c r="X334" s="154"/>
      <c r="Y334" s="41"/>
      <c r="Z334" s="153"/>
      <c r="AC334" s="241"/>
      <c r="AD334" s="241"/>
      <c r="AE334" s="241"/>
      <c r="AG334" s="259"/>
      <c r="AH334" s="259"/>
    </row>
    <row r="335" spans="1:34" x14ac:dyDescent="0.2">
      <c r="A335" s="116"/>
      <c r="B335" s="36" t="s">
        <v>164</v>
      </c>
      <c r="C335" s="148"/>
      <c r="D335" s="146"/>
      <c r="E335" s="146"/>
      <c r="F335" s="147"/>
      <c r="G335" s="148"/>
      <c r="H335" s="40"/>
      <c r="J335" s="126"/>
      <c r="K335" s="164"/>
      <c r="L335" s="149"/>
      <c r="M335" s="165"/>
      <c r="N335" s="150"/>
      <c r="O335" s="146"/>
      <c r="P335" s="151"/>
      <c r="Q335" s="152"/>
      <c r="T335" s="130"/>
      <c r="U335" s="160"/>
      <c r="V335" s="153"/>
      <c r="W335" s="161"/>
      <c r="X335" s="154"/>
      <c r="Y335" s="41"/>
      <c r="Z335" s="153"/>
      <c r="AC335" s="241"/>
      <c r="AD335" s="241"/>
      <c r="AE335" s="241"/>
      <c r="AG335" s="259"/>
      <c r="AH335" s="259"/>
    </row>
    <row r="336" spans="1:34" ht="15" x14ac:dyDescent="0.25">
      <c r="A336" s="116">
        <v>310.2</v>
      </c>
      <c r="B336" s="36" t="s">
        <v>64</v>
      </c>
      <c r="C336" s="148"/>
      <c r="D336" s="146">
        <v>164796.79999999999</v>
      </c>
      <c r="E336" s="146"/>
      <c r="F336" s="155">
        <v>51135</v>
      </c>
      <c r="G336" s="148"/>
      <c r="H336" s="156" t="s">
        <v>65</v>
      </c>
      <c r="J336" s="157">
        <v>0</v>
      </c>
      <c r="K336" s="164"/>
      <c r="L336" s="149">
        <f t="shared" ref="L336:L341" si="11">+ROUND(N336*D336/100,0)</f>
        <v>2719</v>
      </c>
      <c r="M336" s="165"/>
      <c r="N336" s="158">
        <v>1.65</v>
      </c>
      <c r="O336" s="146"/>
      <c r="P336" s="155">
        <v>46387</v>
      </c>
      <c r="Q336" s="152"/>
      <c r="R336" s="155" t="s">
        <v>65</v>
      </c>
      <c r="T336" s="159">
        <v>0</v>
      </c>
      <c r="U336" s="160"/>
      <c r="V336" s="153">
        <v>11260</v>
      </c>
      <c r="W336" s="161"/>
      <c r="X336" s="162">
        <v>6.83</v>
      </c>
      <c r="Y336" s="41"/>
      <c r="Z336" s="153">
        <f t="shared" ref="Z336:Z341" si="12">+V336-L336</f>
        <v>8541</v>
      </c>
      <c r="AB336" s="448" t="s">
        <v>547</v>
      </c>
      <c r="AC336" s="241"/>
      <c r="AD336" s="241"/>
      <c r="AE336" s="241"/>
      <c r="AG336" s="259"/>
      <c r="AH336" s="259"/>
    </row>
    <row r="337" spans="1:34" ht="15" x14ac:dyDescent="0.25">
      <c r="A337" s="116">
        <v>311</v>
      </c>
      <c r="B337" s="36" t="s">
        <v>66</v>
      </c>
      <c r="C337" s="148"/>
      <c r="D337" s="146">
        <v>53431471.859999999</v>
      </c>
      <c r="E337" s="146"/>
      <c r="F337" s="155">
        <v>51135</v>
      </c>
      <c r="G337" s="148"/>
      <c r="H337" s="163" t="s">
        <v>67</v>
      </c>
      <c r="J337" s="157">
        <v>-5</v>
      </c>
      <c r="K337" s="164"/>
      <c r="L337" s="149">
        <f t="shared" si="11"/>
        <v>1073973</v>
      </c>
      <c r="M337" s="165"/>
      <c r="N337" s="158">
        <v>2.0099999999999998</v>
      </c>
      <c r="O337" s="146"/>
      <c r="P337" s="155">
        <v>46387</v>
      </c>
      <c r="Q337" s="152"/>
      <c r="R337" s="155" t="s">
        <v>68</v>
      </c>
      <c r="T337" s="159">
        <v>-2</v>
      </c>
      <c r="U337" s="160"/>
      <c r="V337" s="153">
        <v>4143976</v>
      </c>
      <c r="W337" s="161"/>
      <c r="X337" s="162">
        <v>7.76</v>
      </c>
      <c r="Y337" s="41"/>
      <c r="Z337" s="153">
        <f t="shared" si="12"/>
        <v>3070003</v>
      </c>
      <c r="AB337" s="448" t="s">
        <v>547</v>
      </c>
      <c r="AC337" s="241"/>
      <c r="AD337" s="241"/>
      <c r="AE337" s="241"/>
      <c r="AG337" s="259"/>
      <c r="AH337" s="259"/>
    </row>
    <row r="338" spans="1:34" ht="15" x14ac:dyDescent="0.25">
      <c r="A338" s="116">
        <v>312</v>
      </c>
      <c r="B338" s="36" t="s">
        <v>69</v>
      </c>
      <c r="C338" s="148"/>
      <c r="D338" s="146">
        <v>331133539.45999998</v>
      </c>
      <c r="E338" s="146"/>
      <c r="F338" s="155">
        <v>51135</v>
      </c>
      <c r="G338" s="148"/>
      <c r="H338" s="163" t="s">
        <v>70</v>
      </c>
      <c r="J338" s="157">
        <v>-4</v>
      </c>
      <c r="K338" s="164"/>
      <c r="L338" s="149">
        <f t="shared" si="11"/>
        <v>10232026</v>
      </c>
      <c r="M338" s="165"/>
      <c r="N338" s="158">
        <v>3.09</v>
      </c>
      <c r="O338" s="146"/>
      <c r="P338" s="155">
        <v>46387</v>
      </c>
      <c r="Q338" s="152"/>
      <c r="R338" s="155" t="s">
        <v>71</v>
      </c>
      <c r="T338" s="159">
        <v>-2</v>
      </c>
      <c r="U338" s="160"/>
      <c r="V338" s="153">
        <v>33143114</v>
      </c>
      <c r="W338" s="161"/>
      <c r="X338" s="162">
        <v>10.01</v>
      </c>
      <c r="Y338" s="41"/>
      <c r="Z338" s="153">
        <f t="shared" si="12"/>
        <v>22911088</v>
      </c>
      <c r="AB338" s="448" t="s">
        <v>547</v>
      </c>
      <c r="AC338" s="241"/>
      <c r="AD338" s="241"/>
      <c r="AE338" s="241"/>
      <c r="AG338" s="259"/>
      <c r="AH338" s="259"/>
    </row>
    <row r="339" spans="1:34" ht="15" x14ac:dyDescent="0.25">
      <c r="A339" s="116">
        <v>314</v>
      </c>
      <c r="B339" s="36" t="s">
        <v>72</v>
      </c>
      <c r="C339" s="148"/>
      <c r="D339" s="146">
        <v>65035809.909999996</v>
      </c>
      <c r="E339" s="146"/>
      <c r="F339" s="155">
        <v>51135</v>
      </c>
      <c r="G339" s="148"/>
      <c r="H339" s="163" t="s">
        <v>73</v>
      </c>
      <c r="J339" s="157">
        <v>-6</v>
      </c>
      <c r="K339" s="164"/>
      <c r="L339" s="149">
        <f t="shared" si="11"/>
        <v>2029117</v>
      </c>
      <c r="M339" s="165"/>
      <c r="N339" s="158">
        <v>3.12</v>
      </c>
      <c r="O339" s="146"/>
      <c r="P339" s="155">
        <v>46387</v>
      </c>
      <c r="Q339" s="152"/>
      <c r="R339" s="155" t="s">
        <v>74</v>
      </c>
      <c r="T339" s="159">
        <v>-2</v>
      </c>
      <c r="U339" s="160"/>
      <c r="V339" s="153">
        <v>6306130</v>
      </c>
      <c r="W339" s="161"/>
      <c r="X339" s="162">
        <v>9.6999999999999993</v>
      </c>
      <c r="Y339" s="41"/>
      <c r="Z339" s="153">
        <f t="shared" si="12"/>
        <v>4277013</v>
      </c>
      <c r="AB339" s="448" t="s">
        <v>547</v>
      </c>
      <c r="AC339" s="241"/>
      <c r="AD339" s="241"/>
      <c r="AE339" s="241"/>
      <c r="AG339" s="259"/>
      <c r="AH339" s="259"/>
    </row>
    <row r="340" spans="1:34" ht="15" x14ac:dyDescent="0.25">
      <c r="A340" s="116">
        <v>315</v>
      </c>
      <c r="B340" s="36" t="s">
        <v>75</v>
      </c>
      <c r="C340" s="148"/>
      <c r="D340" s="146">
        <v>29207442.600000001</v>
      </c>
      <c r="E340" s="146"/>
      <c r="F340" s="155">
        <v>51135</v>
      </c>
      <c r="G340" s="148"/>
      <c r="H340" s="163" t="s">
        <v>76</v>
      </c>
      <c r="J340" s="157">
        <v>-4</v>
      </c>
      <c r="K340" s="164"/>
      <c r="L340" s="149">
        <f t="shared" si="11"/>
        <v>712662</v>
      </c>
      <c r="M340" s="165"/>
      <c r="N340" s="158">
        <v>2.44</v>
      </c>
      <c r="O340" s="146"/>
      <c r="P340" s="155">
        <v>46387</v>
      </c>
      <c r="Q340" s="152"/>
      <c r="R340" s="155" t="s">
        <v>77</v>
      </c>
      <c r="T340" s="159">
        <v>-2</v>
      </c>
      <c r="U340" s="160"/>
      <c r="V340" s="153">
        <v>2480245</v>
      </c>
      <c r="W340" s="161"/>
      <c r="X340" s="162">
        <v>8.49</v>
      </c>
      <c r="Y340" s="41"/>
      <c r="Z340" s="153">
        <f t="shared" si="12"/>
        <v>1767583</v>
      </c>
      <c r="AB340" s="448" t="s">
        <v>547</v>
      </c>
      <c r="AC340" s="241"/>
      <c r="AD340" s="241"/>
      <c r="AE340" s="241"/>
      <c r="AG340" s="259"/>
      <c r="AH340" s="259"/>
    </row>
    <row r="341" spans="1:34" ht="15" x14ac:dyDescent="0.25">
      <c r="A341" s="116">
        <v>316</v>
      </c>
      <c r="B341" s="36" t="s">
        <v>78</v>
      </c>
      <c r="C341" s="148"/>
      <c r="D341" s="169">
        <v>1229825.96</v>
      </c>
      <c r="E341" s="146"/>
      <c r="F341" s="155">
        <v>51135</v>
      </c>
      <c r="G341" s="148"/>
      <c r="H341" s="163" t="s">
        <v>79</v>
      </c>
      <c r="J341" s="157">
        <v>-6</v>
      </c>
      <c r="K341" s="164"/>
      <c r="L341" s="170">
        <f t="shared" si="11"/>
        <v>50054</v>
      </c>
      <c r="M341" s="165"/>
      <c r="N341" s="158">
        <v>4.07</v>
      </c>
      <c r="O341" s="146"/>
      <c r="P341" s="155">
        <v>46387</v>
      </c>
      <c r="Q341" s="152"/>
      <c r="R341" s="155" t="s">
        <v>80</v>
      </c>
      <c r="T341" s="159">
        <v>-2</v>
      </c>
      <c r="U341" s="160"/>
      <c r="V341" s="171">
        <v>123113</v>
      </c>
      <c r="W341" s="161"/>
      <c r="X341" s="162">
        <v>10.01</v>
      </c>
      <c r="Y341" s="41"/>
      <c r="Z341" s="171">
        <f t="shared" si="12"/>
        <v>73059</v>
      </c>
      <c r="AB341" s="448" t="s">
        <v>547</v>
      </c>
      <c r="AC341" s="241"/>
      <c r="AD341" s="241"/>
      <c r="AE341" s="241"/>
      <c r="AG341" s="259"/>
      <c r="AH341" s="259"/>
    </row>
    <row r="342" spans="1:34" ht="15" x14ac:dyDescent="0.25">
      <c r="A342" s="116"/>
      <c r="B342" s="36"/>
      <c r="C342" s="148"/>
      <c r="D342" s="146"/>
      <c r="E342" s="146"/>
      <c r="F342" s="147"/>
      <c r="G342" s="148"/>
      <c r="H342" s="40"/>
      <c r="J342" s="126"/>
      <c r="K342" s="164"/>
      <c r="L342" s="149"/>
      <c r="M342" s="165"/>
      <c r="N342" s="150"/>
      <c r="O342" s="146"/>
      <c r="P342" s="151"/>
      <c r="Q342" s="152"/>
      <c r="T342" s="130"/>
      <c r="U342" s="160"/>
      <c r="V342" s="153"/>
      <c r="W342" s="161"/>
      <c r="X342" s="154"/>
      <c r="Y342" s="41"/>
      <c r="Z342" s="153"/>
      <c r="AB342" s="448"/>
      <c r="AC342" s="241"/>
      <c r="AD342" s="241"/>
      <c r="AE342" s="241"/>
      <c r="AG342" s="259"/>
      <c r="AH342" s="259"/>
    </row>
    <row r="343" spans="1:34" ht="15" x14ac:dyDescent="0.25">
      <c r="A343" s="144" t="s">
        <v>165</v>
      </c>
      <c r="B343" s="36"/>
      <c r="C343" s="148"/>
      <c r="D343" s="146">
        <f>+SUBTOTAL(9,D335:D342)</f>
        <v>480202886.58999997</v>
      </c>
      <c r="E343" s="146"/>
      <c r="F343" s="147"/>
      <c r="G343" s="148"/>
      <c r="H343" s="40"/>
      <c r="J343" s="126"/>
      <c r="K343" s="164"/>
      <c r="L343" s="149">
        <f>+SUBTOTAL(9,L335:L342)</f>
        <v>14100551</v>
      </c>
      <c r="M343" s="165"/>
      <c r="N343" s="150"/>
      <c r="O343" s="146"/>
      <c r="P343" s="151"/>
      <c r="Q343" s="152"/>
      <c r="T343" s="130"/>
      <c r="U343" s="160"/>
      <c r="V343" s="153">
        <f>+SUBTOTAL(9,V335:V342)</f>
        <v>46207838</v>
      </c>
      <c r="W343" s="161"/>
      <c r="X343" s="154"/>
      <c r="Y343" s="41"/>
      <c r="Z343" s="153">
        <f>+SUBTOTAL(9,Z335:Z342)</f>
        <v>32107287</v>
      </c>
      <c r="AB343" s="448"/>
      <c r="AC343" s="241"/>
      <c r="AD343" s="241"/>
      <c r="AE343" s="241"/>
      <c r="AG343" s="259"/>
      <c r="AH343" s="259"/>
    </row>
    <row r="344" spans="1:34" ht="15" x14ac:dyDescent="0.25">
      <c r="A344" s="116"/>
      <c r="B344" s="36"/>
      <c r="C344" s="148"/>
      <c r="D344" s="146"/>
      <c r="E344" s="146"/>
      <c r="F344" s="147"/>
      <c r="G344" s="148"/>
      <c r="H344" s="40"/>
      <c r="J344" s="126"/>
      <c r="K344" s="164"/>
      <c r="L344" s="149"/>
      <c r="M344" s="165"/>
      <c r="N344" s="150"/>
      <c r="O344" s="146"/>
      <c r="P344" s="151"/>
      <c r="Q344" s="152"/>
      <c r="T344" s="130"/>
      <c r="U344" s="160"/>
      <c r="V344" s="153"/>
      <c r="W344" s="161"/>
      <c r="X344" s="154"/>
      <c r="Y344" s="41"/>
      <c r="Z344" s="153"/>
      <c r="AB344" s="448"/>
      <c r="AC344" s="241"/>
      <c r="AD344" s="241"/>
      <c r="AE344" s="241"/>
      <c r="AG344" s="259"/>
      <c r="AH344" s="259"/>
    </row>
    <row r="345" spans="1:34" ht="15" x14ac:dyDescent="0.25">
      <c r="A345" s="116"/>
      <c r="B345" s="36"/>
      <c r="C345" s="148"/>
      <c r="D345" s="146"/>
      <c r="E345" s="146"/>
      <c r="F345" s="147"/>
      <c r="G345" s="148"/>
      <c r="H345" s="40"/>
      <c r="J345" s="126"/>
      <c r="K345" s="164"/>
      <c r="L345" s="149"/>
      <c r="M345" s="165"/>
      <c r="N345" s="150"/>
      <c r="O345" s="146"/>
      <c r="P345" s="151"/>
      <c r="Q345" s="152"/>
      <c r="T345" s="130"/>
      <c r="U345" s="160"/>
      <c r="V345" s="153"/>
      <c r="W345" s="161"/>
      <c r="X345" s="154"/>
      <c r="Y345" s="41"/>
      <c r="Z345" s="153"/>
      <c r="AB345" s="448"/>
      <c r="AC345" s="241"/>
      <c r="AD345" s="241"/>
      <c r="AE345" s="241"/>
      <c r="AG345" s="259"/>
      <c r="AH345" s="259"/>
    </row>
    <row r="346" spans="1:34" ht="15" x14ac:dyDescent="0.25">
      <c r="A346" s="144" t="s">
        <v>166</v>
      </c>
      <c r="B346" s="36"/>
      <c r="C346" s="148"/>
      <c r="D346" s="146"/>
      <c r="E346" s="146"/>
      <c r="F346" s="147"/>
      <c r="G346" s="148"/>
      <c r="H346" s="40"/>
      <c r="J346" s="126"/>
      <c r="K346" s="164"/>
      <c r="L346" s="149"/>
      <c r="M346" s="165"/>
      <c r="N346" s="150"/>
      <c r="O346" s="146"/>
      <c r="P346" s="151"/>
      <c r="Q346" s="152"/>
      <c r="T346" s="130"/>
      <c r="U346" s="160"/>
      <c r="V346" s="153"/>
      <c r="W346" s="161"/>
      <c r="X346" s="154"/>
      <c r="Y346" s="41"/>
      <c r="Z346" s="153"/>
      <c r="AB346" s="448"/>
      <c r="AC346" s="241"/>
      <c r="AD346" s="241"/>
      <c r="AE346" s="241"/>
      <c r="AG346" s="259"/>
      <c r="AH346" s="259"/>
    </row>
    <row r="347" spans="1:34" ht="15" x14ac:dyDescent="0.25">
      <c r="A347" s="116"/>
      <c r="B347" s="36"/>
      <c r="C347" s="148"/>
      <c r="D347" s="146"/>
      <c r="E347" s="146"/>
      <c r="F347" s="147"/>
      <c r="G347" s="148"/>
      <c r="H347" s="40"/>
      <c r="J347" s="126"/>
      <c r="K347" s="164"/>
      <c r="L347" s="149"/>
      <c r="M347" s="165"/>
      <c r="N347" s="150"/>
      <c r="O347" s="146"/>
      <c r="P347" s="151"/>
      <c r="Q347" s="152"/>
      <c r="T347" s="130"/>
      <c r="U347" s="160"/>
      <c r="V347" s="153"/>
      <c r="W347" s="161"/>
      <c r="X347" s="154"/>
      <c r="Y347" s="41"/>
      <c r="Z347" s="153"/>
      <c r="AB347" s="448"/>
      <c r="AC347" s="241"/>
      <c r="AD347" s="241"/>
      <c r="AE347" s="241"/>
      <c r="AG347" s="259"/>
      <c r="AH347" s="259"/>
    </row>
    <row r="348" spans="1:34" ht="15" x14ac:dyDescent="0.25">
      <c r="A348" s="116"/>
      <c r="B348" s="36" t="s">
        <v>167</v>
      </c>
      <c r="C348" s="148"/>
      <c r="D348" s="146"/>
      <c r="E348" s="146"/>
      <c r="F348" s="147"/>
      <c r="G348" s="148"/>
      <c r="H348" s="40"/>
      <c r="J348" s="126"/>
      <c r="K348" s="164"/>
      <c r="L348" s="149"/>
      <c r="M348" s="165"/>
      <c r="N348" s="150"/>
      <c r="O348" s="146"/>
      <c r="P348" s="151"/>
      <c r="Q348" s="152"/>
      <c r="T348" s="130"/>
      <c r="U348" s="160"/>
      <c r="V348" s="153"/>
      <c r="W348" s="161"/>
      <c r="X348" s="154"/>
      <c r="Y348" s="41"/>
      <c r="Z348" s="153"/>
      <c r="AB348" s="448"/>
      <c r="AC348" s="241"/>
      <c r="AD348" s="241"/>
      <c r="AE348" s="241"/>
      <c r="AG348" s="259"/>
      <c r="AH348" s="259"/>
    </row>
    <row r="349" spans="1:34" ht="15" x14ac:dyDescent="0.25">
      <c r="A349" s="116">
        <v>311</v>
      </c>
      <c r="B349" s="36" t="s">
        <v>66</v>
      </c>
      <c r="C349" s="148"/>
      <c r="D349" s="146">
        <v>6583729.2300000004</v>
      </c>
      <c r="E349" s="146"/>
      <c r="F349" s="155">
        <v>50405</v>
      </c>
      <c r="G349" s="148"/>
      <c r="H349" s="163" t="s">
        <v>67</v>
      </c>
      <c r="J349" s="157">
        <v>-4</v>
      </c>
      <c r="K349" s="164"/>
      <c r="L349" s="149">
        <f>+ROUND(N349*D349/100,0)</f>
        <v>165252</v>
      </c>
      <c r="M349" s="165"/>
      <c r="N349" s="158">
        <v>2.5099999999999998</v>
      </c>
      <c r="O349" s="146"/>
      <c r="P349" s="155">
        <v>50405</v>
      </c>
      <c r="Q349" s="152"/>
      <c r="R349" s="155" t="s">
        <v>68</v>
      </c>
      <c r="T349" s="159">
        <v>-9</v>
      </c>
      <c r="U349" s="160"/>
      <c r="V349" s="153">
        <v>186829</v>
      </c>
      <c r="W349" s="161"/>
      <c r="X349" s="162">
        <v>2.84</v>
      </c>
      <c r="Y349" s="41"/>
      <c r="Z349" s="153">
        <f>+V349-L349</f>
        <v>21577</v>
      </c>
      <c r="AB349" s="448" t="s">
        <v>547</v>
      </c>
      <c r="AC349" s="241"/>
      <c r="AD349" s="241"/>
      <c r="AE349" s="241"/>
      <c r="AG349" s="259"/>
      <c r="AH349" s="259"/>
    </row>
    <row r="350" spans="1:34" ht="15" x14ac:dyDescent="0.25">
      <c r="A350" s="116">
        <v>312</v>
      </c>
      <c r="B350" s="36" t="s">
        <v>69</v>
      </c>
      <c r="C350" s="148"/>
      <c r="D350" s="146">
        <v>12965738.93</v>
      </c>
      <c r="E350" s="146"/>
      <c r="F350" s="155">
        <v>50405</v>
      </c>
      <c r="G350" s="148"/>
      <c r="H350" s="163" t="s">
        <v>70</v>
      </c>
      <c r="J350" s="157">
        <v>-3</v>
      </c>
      <c r="K350" s="164"/>
      <c r="L350" s="149">
        <f>+ROUND(N350*D350/100,0)</f>
        <v>386379</v>
      </c>
      <c r="M350" s="165"/>
      <c r="N350" s="158">
        <v>2.98</v>
      </c>
      <c r="O350" s="146"/>
      <c r="P350" s="155">
        <v>50405</v>
      </c>
      <c r="Q350" s="152"/>
      <c r="R350" s="155" t="s">
        <v>71</v>
      </c>
      <c r="T350" s="159">
        <v>-10</v>
      </c>
      <c r="U350" s="160"/>
      <c r="V350" s="153">
        <v>441987</v>
      </c>
      <c r="W350" s="161"/>
      <c r="X350" s="162">
        <v>3.41</v>
      </c>
      <c r="Y350" s="41"/>
      <c r="Z350" s="153">
        <f>+V350-L350</f>
        <v>55608</v>
      </c>
      <c r="AB350" s="448" t="s">
        <v>547</v>
      </c>
      <c r="AC350" s="241"/>
      <c r="AD350" s="241"/>
      <c r="AE350" s="241"/>
      <c r="AG350" s="259"/>
      <c r="AH350" s="259"/>
    </row>
    <row r="351" spans="1:34" ht="15" x14ac:dyDescent="0.25">
      <c r="A351" s="116">
        <v>314</v>
      </c>
      <c r="B351" s="36" t="s">
        <v>72</v>
      </c>
      <c r="C351" s="148"/>
      <c r="D351" s="146">
        <v>17102109.739999998</v>
      </c>
      <c r="E351" s="146"/>
      <c r="F351" s="155">
        <v>50405</v>
      </c>
      <c r="G351" s="148"/>
      <c r="H351" s="163" t="s">
        <v>73</v>
      </c>
      <c r="J351" s="157">
        <v>-5</v>
      </c>
      <c r="K351" s="164"/>
      <c r="L351" s="149">
        <f>+ROUND(N351*D351/100,0)</f>
        <v>564370</v>
      </c>
      <c r="M351" s="165"/>
      <c r="N351" s="158">
        <v>3.3</v>
      </c>
      <c r="O351" s="146"/>
      <c r="P351" s="155">
        <v>50405</v>
      </c>
      <c r="Q351" s="152"/>
      <c r="R351" s="155" t="s">
        <v>74</v>
      </c>
      <c r="T351" s="159">
        <v>-9</v>
      </c>
      <c r="U351" s="160"/>
      <c r="V351" s="153">
        <v>643109</v>
      </c>
      <c r="W351" s="161"/>
      <c r="X351" s="162">
        <v>3.76</v>
      </c>
      <c r="Y351" s="41"/>
      <c r="Z351" s="153">
        <f>+V351-L351</f>
        <v>78739</v>
      </c>
      <c r="AB351" s="448" t="s">
        <v>547</v>
      </c>
      <c r="AC351" s="241"/>
      <c r="AD351" s="241"/>
      <c r="AE351" s="241"/>
      <c r="AG351" s="259"/>
      <c r="AH351" s="259"/>
    </row>
    <row r="352" spans="1:34" ht="15" x14ac:dyDescent="0.25">
      <c r="A352" s="116">
        <v>315</v>
      </c>
      <c r="B352" s="36" t="s">
        <v>75</v>
      </c>
      <c r="C352" s="148"/>
      <c r="D352" s="146">
        <v>5029851.92</v>
      </c>
      <c r="E352" s="146"/>
      <c r="F352" s="155">
        <v>50405</v>
      </c>
      <c r="G352" s="148"/>
      <c r="H352" s="163" t="s">
        <v>76</v>
      </c>
      <c r="J352" s="157">
        <v>-3</v>
      </c>
      <c r="K352" s="164"/>
      <c r="L352" s="149">
        <f>+ROUND(N352*D352/100,0)</f>
        <v>135806</v>
      </c>
      <c r="M352" s="165"/>
      <c r="N352" s="158">
        <v>2.7</v>
      </c>
      <c r="O352" s="146"/>
      <c r="P352" s="155">
        <v>50405</v>
      </c>
      <c r="Q352" s="152"/>
      <c r="R352" s="155" t="s">
        <v>77</v>
      </c>
      <c r="T352" s="159">
        <v>-8</v>
      </c>
      <c r="U352" s="160"/>
      <c r="V352" s="153">
        <v>141910</v>
      </c>
      <c r="W352" s="161"/>
      <c r="X352" s="162">
        <v>2.82</v>
      </c>
      <c r="Y352" s="41"/>
      <c r="Z352" s="153">
        <f>+V352-L352</f>
        <v>6104</v>
      </c>
      <c r="AB352" s="448" t="s">
        <v>547</v>
      </c>
      <c r="AC352" s="241"/>
      <c r="AD352" s="241"/>
      <c r="AE352" s="241"/>
      <c r="AG352" s="259"/>
      <c r="AH352" s="259"/>
    </row>
    <row r="353" spans="1:34" ht="15" x14ac:dyDescent="0.25">
      <c r="A353" s="116">
        <v>316</v>
      </c>
      <c r="B353" s="36" t="s">
        <v>78</v>
      </c>
      <c r="C353" s="148"/>
      <c r="D353" s="146">
        <v>683558.16</v>
      </c>
      <c r="E353" s="146"/>
      <c r="F353" s="155">
        <v>50405</v>
      </c>
      <c r="G353" s="148"/>
      <c r="H353" s="163" t="s">
        <v>79</v>
      </c>
      <c r="J353" s="157">
        <v>-5</v>
      </c>
      <c r="K353" s="164"/>
      <c r="L353" s="149">
        <f>+ROUND(N353*D353/100,0)</f>
        <v>25702</v>
      </c>
      <c r="M353" s="165"/>
      <c r="N353" s="158">
        <v>3.76</v>
      </c>
      <c r="O353" s="146"/>
      <c r="P353" s="155">
        <v>50405</v>
      </c>
      <c r="Q353" s="152"/>
      <c r="R353" s="155" t="s">
        <v>80</v>
      </c>
      <c r="T353" s="159">
        <v>-7</v>
      </c>
      <c r="U353" s="160"/>
      <c r="V353" s="153">
        <v>26821</v>
      </c>
      <c r="W353" s="161"/>
      <c r="X353" s="162">
        <v>3.92</v>
      </c>
      <c r="Y353" s="41"/>
      <c r="Z353" s="153">
        <f>+V353-L353</f>
        <v>1119</v>
      </c>
      <c r="AB353" s="448" t="s">
        <v>547</v>
      </c>
      <c r="AC353" s="241"/>
      <c r="AD353" s="241"/>
      <c r="AE353" s="241"/>
      <c r="AG353" s="259"/>
      <c r="AH353" s="259"/>
    </row>
    <row r="354" spans="1:34" ht="15" x14ac:dyDescent="0.25">
      <c r="A354" s="116"/>
      <c r="B354" s="42" t="s">
        <v>168</v>
      </c>
      <c r="C354" s="148"/>
      <c r="D354" s="166">
        <f>+SUBTOTAL(9,D348:D353)</f>
        <v>42364987.979999997</v>
      </c>
      <c r="E354" s="146"/>
      <c r="F354" s="147"/>
      <c r="G354" s="148"/>
      <c r="H354" s="40"/>
      <c r="J354" s="126"/>
      <c r="K354" s="164"/>
      <c r="L354" s="167">
        <f>+SUBTOTAL(9,L348:L353)</f>
        <v>1277509</v>
      </c>
      <c r="M354" s="165"/>
      <c r="N354" s="43">
        <f>+ROUND(L354/$D354*100,2)</f>
        <v>3.02</v>
      </c>
      <c r="O354" s="146"/>
      <c r="P354" s="151"/>
      <c r="Q354" s="152"/>
      <c r="T354" s="130"/>
      <c r="U354" s="160"/>
      <c r="V354" s="168">
        <f>+SUBTOTAL(9,V348:V353)</f>
        <v>1440656</v>
      </c>
      <c r="W354" s="161"/>
      <c r="X354" s="44">
        <f>+ROUND(V354/$D354*100,2)</f>
        <v>3.4</v>
      </c>
      <c r="Y354" s="41"/>
      <c r="Z354" s="168">
        <f>+SUBTOTAL(9,Z348:Z353)</f>
        <v>163147</v>
      </c>
      <c r="AB354" s="448"/>
      <c r="AC354" s="241"/>
      <c r="AD354" s="241"/>
      <c r="AE354" s="241"/>
      <c r="AG354" s="259"/>
      <c r="AH354" s="259"/>
    </row>
    <row r="355" spans="1:34" ht="15" x14ac:dyDescent="0.25">
      <c r="A355" s="116"/>
      <c r="B355" s="36"/>
      <c r="C355" s="148"/>
      <c r="D355" s="146"/>
      <c r="E355" s="146"/>
      <c r="F355" s="147"/>
      <c r="G355" s="148"/>
      <c r="H355" s="40"/>
      <c r="J355" s="126"/>
      <c r="K355" s="164"/>
      <c r="L355" s="149"/>
      <c r="M355" s="165"/>
      <c r="N355" s="150"/>
      <c r="O355" s="146"/>
      <c r="P355" s="151"/>
      <c r="Q355" s="152"/>
      <c r="T355" s="130"/>
      <c r="U355" s="160"/>
      <c r="V355" s="153"/>
      <c r="W355" s="161"/>
      <c r="X355" s="154"/>
      <c r="Y355" s="41"/>
      <c r="Z355" s="153"/>
      <c r="AB355" s="448"/>
      <c r="AC355" s="241"/>
      <c r="AD355" s="241"/>
      <c r="AE355" s="241"/>
      <c r="AG355" s="259"/>
      <c r="AH355" s="259"/>
    </row>
    <row r="356" spans="1:34" ht="15" x14ac:dyDescent="0.25">
      <c r="A356" s="116"/>
      <c r="B356" s="36" t="s">
        <v>169</v>
      </c>
      <c r="C356" s="148"/>
      <c r="D356" s="146"/>
      <c r="E356" s="146"/>
      <c r="F356" s="147"/>
      <c r="G356" s="148"/>
      <c r="H356" s="40"/>
      <c r="J356" s="126"/>
      <c r="K356" s="164"/>
      <c r="L356" s="149"/>
      <c r="M356" s="165"/>
      <c r="N356" s="150"/>
      <c r="O356" s="146"/>
      <c r="P356" s="151"/>
      <c r="Q356" s="152"/>
      <c r="T356" s="130"/>
      <c r="U356" s="160"/>
      <c r="V356" s="153"/>
      <c r="W356" s="161"/>
      <c r="X356" s="154"/>
      <c r="Y356" s="41"/>
      <c r="Z356" s="153"/>
      <c r="AB356" s="448"/>
      <c r="AC356" s="241"/>
      <c r="AD356" s="241"/>
      <c r="AE356" s="241"/>
      <c r="AG356" s="259"/>
      <c r="AH356" s="259"/>
    </row>
    <row r="357" spans="1:34" ht="15" x14ac:dyDescent="0.25">
      <c r="A357" s="116">
        <v>311</v>
      </c>
      <c r="B357" s="36" t="s">
        <v>66</v>
      </c>
      <c r="C357" s="148"/>
      <c r="D357" s="146">
        <v>687068.93</v>
      </c>
      <c r="E357" s="146"/>
      <c r="F357" s="155">
        <v>50405</v>
      </c>
      <c r="G357" s="148"/>
      <c r="H357" s="163" t="s">
        <v>67</v>
      </c>
      <c r="J357" s="157">
        <v>-4</v>
      </c>
      <c r="K357" s="164"/>
      <c r="L357" s="149">
        <f>+ROUND(N357*D357/100,0)</f>
        <v>17245</v>
      </c>
      <c r="M357" s="165"/>
      <c r="N357" s="158">
        <v>2.5099999999999998</v>
      </c>
      <c r="O357" s="146"/>
      <c r="P357" s="155">
        <v>50405</v>
      </c>
      <c r="Q357" s="152"/>
      <c r="R357" s="155" t="s">
        <v>68</v>
      </c>
      <c r="T357" s="159">
        <v>-8</v>
      </c>
      <c r="U357" s="160"/>
      <c r="V357" s="153">
        <v>29068</v>
      </c>
      <c r="W357" s="161"/>
      <c r="X357" s="162">
        <v>4.2300000000000004</v>
      </c>
      <c r="Y357" s="41"/>
      <c r="Z357" s="153">
        <f>+V357-L357</f>
        <v>11823</v>
      </c>
      <c r="AB357" s="448" t="s">
        <v>547</v>
      </c>
      <c r="AC357" s="241"/>
      <c r="AD357" s="241"/>
      <c r="AE357" s="241"/>
      <c r="AG357" s="259"/>
      <c r="AH357" s="259"/>
    </row>
    <row r="358" spans="1:34" ht="15" x14ac:dyDescent="0.25">
      <c r="A358" s="116">
        <v>312</v>
      </c>
      <c r="B358" s="36" t="s">
        <v>69</v>
      </c>
      <c r="C358" s="148"/>
      <c r="D358" s="146">
        <v>7871580.2000000002</v>
      </c>
      <c r="E358" s="146"/>
      <c r="F358" s="155">
        <v>50405</v>
      </c>
      <c r="G358" s="148"/>
      <c r="H358" s="163" t="s">
        <v>70</v>
      </c>
      <c r="J358" s="157">
        <v>-3</v>
      </c>
      <c r="K358" s="164"/>
      <c r="L358" s="149">
        <f>+ROUND(N358*D358/100,0)</f>
        <v>234573</v>
      </c>
      <c r="M358" s="165"/>
      <c r="N358" s="158">
        <v>2.98</v>
      </c>
      <c r="O358" s="146"/>
      <c r="P358" s="155">
        <v>50405</v>
      </c>
      <c r="Q358" s="152"/>
      <c r="R358" s="155" t="s">
        <v>71</v>
      </c>
      <c r="T358" s="159">
        <v>-9</v>
      </c>
      <c r="U358" s="160"/>
      <c r="V358" s="153">
        <v>360519</v>
      </c>
      <c r="W358" s="161"/>
      <c r="X358" s="162">
        <v>4.58</v>
      </c>
      <c r="Y358" s="41"/>
      <c r="Z358" s="153">
        <f>+V358-L358</f>
        <v>125946</v>
      </c>
      <c r="AB358" s="448" t="s">
        <v>547</v>
      </c>
      <c r="AC358" s="241"/>
      <c r="AD358" s="241"/>
      <c r="AE358" s="241"/>
      <c r="AG358" s="259"/>
      <c r="AH358" s="259"/>
    </row>
    <row r="359" spans="1:34" ht="15" x14ac:dyDescent="0.25">
      <c r="A359" s="116">
        <v>314</v>
      </c>
      <c r="B359" s="36" t="s">
        <v>72</v>
      </c>
      <c r="C359" s="148"/>
      <c r="D359" s="146">
        <v>16071872.699999999</v>
      </c>
      <c r="E359" s="146"/>
      <c r="F359" s="155">
        <v>50405</v>
      </c>
      <c r="G359" s="148"/>
      <c r="H359" s="163" t="s">
        <v>73</v>
      </c>
      <c r="J359" s="157">
        <v>-5</v>
      </c>
      <c r="K359" s="164"/>
      <c r="L359" s="149">
        <f>+ROUND(N359*D359/100,0)</f>
        <v>530372</v>
      </c>
      <c r="M359" s="165"/>
      <c r="N359" s="158">
        <v>3.3</v>
      </c>
      <c r="O359" s="146"/>
      <c r="P359" s="155">
        <v>50405</v>
      </c>
      <c r="Q359" s="152"/>
      <c r="R359" s="155" t="s">
        <v>74</v>
      </c>
      <c r="T359" s="159">
        <v>-9</v>
      </c>
      <c r="U359" s="160"/>
      <c r="V359" s="153">
        <v>715372</v>
      </c>
      <c r="W359" s="161"/>
      <c r="X359" s="162">
        <v>4.45</v>
      </c>
      <c r="Y359" s="41"/>
      <c r="Z359" s="153">
        <f>+V359-L359</f>
        <v>185000</v>
      </c>
      <c r="AB359" s="448" t="s">
        <v>547</v>
      </c>
      <c r="AC359" s="241"/>
      <c r="AD359" s="241"/>
      <c r="AE359" s="241"/>
      <c r="AG359" s="259"/>
      <c r="AH359" s="259"/>
    </row>
    <row r="360" spans="1:34" ht="15" x14ac:dyDescent="0.25">
      <c r="A360" s="116">
        <v>315</v>
      </c>
      <c r="B360" s="36" t="s">
        <v>75</v>
      </c>
      <c r="C360" s="148"/>
      <c r="D360" s="146">
        <v>2444528.7000000002</v>
      </c>
      <c r="E360" s="146"/>
      <c r="F360" s="155">
        <v>50405</v>
      </c>
      <c r="G360" s="148"/>
      <c r="H360" s="163" t="s">
        <v>76</v>
      </c>
      <c r="J360" s="157">
        <v>-3</v>
      </c>
      <c r="K360" s="164"/>
      <c r="L360" s="149">
        <f>+ROUND(N360*D360/100,0)</f>
        <v>66002</v>
      </c>
      <c r="M360" s="165"/>
      <c r="N360" s="158">
        <v>2.7</v>
      </c>
      <c r="O360" s="146"/>
      <c r="P360" s="155">
        <v>50405</v>
      </c>
      <c r="Q360" s="152"/>
      <c r="R360" s="155" t="s">
        <v>77</v>
      </c>
      <c r="T360" s="159">
        <v>-8</v>
      </c>
      <c r="U360" s="160"/>
      <c r="V360" s="153">
        <v>99742</v>
      </c>
      <c r="W360" s="161"/>
      <c r="X360" s="162">
        <v>4.08</v>
      </c>
      <c r="Y360" s="41"/>
      <c r="Z360" s="153">
        <f>+V360-L360</f>
        <v>33740</v>
      </c>
      <c r="AB360" s="448" t="s">
        <v>547</v>
      </c>
      <c r="AC360" s="241"/>
      <c r="AD360" s="241"/>
      <c r="AE360" s="241"/>
      <c r="AG360" s="259"/>
      <c r="AH360" s="259"/>
    </row>
    <row r="361" spans="1:34" ht="15" x14ac:dyDescent="0.25">
      <c r="A361" s="116">
        <v>316</v>
      </c>
      <c r="B361" s="36" t="s">
        <v>78</v>
      </c>
      <c r="C361" s="148"/>
      <c r="D361" s="146">
        <v>522752.96</v>
      </c>
      <c r="E361" s="146"/>
      <c r="F361" s="155">
        <v>50405</v>
      </c>
      <c r="G361" s="148"/>
      <c r="H361" s="163" t="s">
        <v>79</v>
      </c>
      <c r="J361" s="157">
        <v>-5</v>
      </c>
      <c r="K361" s="164"/>
      <c r="L361" s="149">
        <f>+ROUND(N361*D361/100,0)</f>
        <v>19656</v>
      </c>
      <c r="M361" s="165"/>
      <c r="N361" s="158">
        <v>3.76</v>
      </c>
      <c r="O361" s="146"/>
      <c r="P361" s="155">
        <v>50405</v>
      </c>
      <c r="Q361" s="152"/>
      <c r="R361" s="155" t="s">
        <v>80</v>
      </c>
      <c r="T361" s="159">
        <v>-7</v>
      </c>
      <c r="U361" s="160"/>
      <c r="V361" s="153">
        <v>24123</v>
      </c>
      <c r="W361" s="161"/>
      <c r="X361" s="162">
        <v>4.6100000000000003</v>
      </c>
      <c r="Y361" s="41"/>
      <c r="Z361" s="153">
        <f>+V361-L361</f>
        <v>4467</v>
      </c>
      <c r="AB361" s="448" t="s">
        <v>547</v>
      </c>
      <c r="AC361" s="241"/>
      <c r="AD361" s="241"/>
      <c r="AE361" s="241"/>
      <c r="AG361" s="259"/>
      <c r="AH361" s="259"/>
    </row>
    <row r="362" spans="1:34" ht="15" x14ac:dyDescent="0.25">
      <c r="A362" s="116"/>
      <c r="B362" s="42" t="s">
        <v>170</v>
      </c>
      <c r="C362" s="148"/>
      <c r="D362" s="166">
        <f>+SUBTOTAL(9,D356:D361)</f>
        <v>27597803.489999998</v>
      </c>
      <c r="E362" s="146"/>
      <c r="F362" s="147"/>
      <c r="G362" s="148"/>
      <c r="H362" s="40"/>
      <c r="J362" s="126"/>
      <c r="K362" s="164"/>
      <c r="L362" s="167">
        <f>+SUBTOTAL(9,L356:L361)</f>
        <v>867848</v>
      </c>
      <c r="M362" s="165"/>
      <c r="N362" s="43">
        <f>+ROUND(L362/$D362*100,2)</f>
        <v>3.14</v>
      </c>
      <c r="O362" s="146"/>
      <c r="P362" s="151"/>
      <c r="Q362" s="152"/>
      <c r="T362" s="130"/>
      <c r="U362" s="160"/>
      <c r="V362" s="168">
        <f>+SUBTOTAL(9,V356:V361)</f>
        <v>1228824</v>
      </c>
      <c r="W362" s="161"/>
      <c r="X362" s="44">
        <f>+ROUND(V362/$D362*100,2)</f>
        <v>4.45</v>
      </c>
      <c r="Y362" s="41"/>
      <c r="Z362" s="168">
        <f>+SUBTOTAL(9,Z356:Z361)</f>
        <v>360976</v>
      </c>
      <c r="AC362" s="241"/>
      <c r="AD362" s="241"/>
      <c r="AE362" s="241"/>
      <c r="AG362" s="259"/>
      <c r="AH362" s="259"/>
    </row>
    <row r="363" spans="1:34" ht="15" x14ac:dyDescent="0.25">
      <c r="A363" s="116"/>
      <c r="B363" s="42"/>
      <c r="C363" s="148"/>
      <c r="D363" s="146"/>
      <c r="E363" s="146"/>
      <c r="F363" s="147"/>
      <c r="G363" s="148"/>
      <c r="H363" s="40"/>
      <c r="J363" s="126"/>
      <c r="K363" s="164"/>
      <c r="L363" s="149"/>
      <c r="M363" s="165"/>
      <c r="N363" s="43"/>
      <c r="O363" s="146"/>
      <c r="P363" s="151"/>
      <c r="Q363" s="152"/>
      <c r="T363" s="130"/>
      <c r="U363" s="160"/>
      <c r="V363" s="153"/>
      <c r="W363" s="161"/>
      <c r="X363" s="44"/>
      <c r="Y363" s="41"/>
      <c r="Z363" s="153"/>
      <c r="AC363" s="241"/>
      <c r="AD363" s="241"/>
      <c r="AE363" s="241"/>
      <c r="AG363" s="259"/>
      <c r="AH363" s="259"/>
    </row>
    <row r="364" spans="1:34" ht="15" x14ac:dyDescent="0.25">
      <c r="A364" s="116"/>
      <c r="B364" s="36" t="s">
        <v>171</v>
      </c>
      <c r="C364" s="148"/>
      <c r="D364" s="146"/>
      <c r="E364" s="146"/>
      <c r="F364" s="147"/>
      <c r="G364" s="148"/>
      <c r="H364" s="40"/>
      <c r="J364" s="126"/>
      <c r="K364" s="164"/>
      <c r="L364" s="149"/>
      <c r="M364" s="165"/>
      <c r="N364" s="43"/>
      <c r="O364" s="146"/>
      <c r="P364" s="151"/>
      <c r="Q364" s="152"/>
      <c r="T364" s="130"/>
      <c r="U364" s="160"/>
      <c r="V364" s="153"/>
      <c r="W364" s="161"/>
      <c r="X364" s="44"/>
      <c r="Y364" s="41"/>
      <c r="Z364" s="153"/>
      <c r="AC364" s="241"/>
      <c r="AD364" s="241"/>
      <c r="AE364" s="241"/>
      <c r="AG364" s="259"/>
      <c r="AH364" s="259"/>
    </row>
    <row r="365" spans="1:34" ht="15" x14ac:dyDescent="0.25">
      <c r="A365" s="116">
        <v>310.2</v>
      </c>
      <c r="B365" s="36" t="s">
        <v>64</v>
      </c>
      <c r="C365" s="148"/>
      <c r="D365" s="146">
        <v>40981910.43</v>
      </c>
      <c r="E365" s="146"/>
      <c r="F365" s="155">
        <v>50405</v>
      </c>
      <c r="G365" s="148"/>
      <c r="H365" s="163" t="s">
        <v>65</v>
      </c>
      <c r="J365" s="157">
        <v>0</v>
      </c>
      <c r="K365" s="164"/>
      <c r="L365" s="149">
        <f>+ROUND(N365*D365/100,0)</f>
        <v>856522</v>
      </c>
      <c r="M365" s="165"/>
      <c r="N365" s="158">
        <v>2.09</v>
      </c>
      <c r="O365" s="146"/>
      <c r="P365" s="155">
        <v>50405</v>
      </c>
      <c r="Q365" s="152"/>
      <c r="R365" s="155" t="s">
        <v>65</v>
      </c>
      <c r="T365" s="159">
        <v>0</v>
      </c>
      <c r="U365" s="160"/>
      <c r="V365" s="153">
        <v>690749</v>
      </c>
      <c r="W365" s="161"/>
      <c r="X365" s="162">
        <v>1.69</v>
      </c>
      <c r="Y365" s="41"/>
      <c r="Z365" s="153">
        <f>+V365-L365</f>
        <v>-165773</v>
      </c>
      <c r="AB365" s="448" t="s">
        <v>547</v>
      </c>
      <c r="AC365" s="241"/>
      <c r="AD365" s="241"/>
      <c r="AE365" s="241"/>
      <c r="AG365" s="259"/>
      <c r="AH365" s="259"/>
    </row>
    <row r="366" spans="1:34" ht="15" x14ac:dyDescent="0.25">
      <c r="A366" s="116">
        <v>311</v>
      </c>
      <c r="B366" s="36" t="s">
        <v>66</v>
      </c>
      <c r="C366" s="148"/>
      <c r="D366" s="146">
        <v>249993.7</v>
      </c>
      <c r="E366" s="146"/>
      <c r="F366" s="155">
        <v>50405</v>
      </c>
      <c r="G366" s="148"/>
      <c r="H366" s="163" t="s">
        <v>67</v>
      </c>
      <c r="J366" s="157">
        <v>-4</v>
      </c>
      <c r="K366" s="164"/>
      <c r="L366" s="149">
        <f>+ROUND(N366*D366/100,0)</f>
        <v>6275</v>
      </c>
      <c r="M366" s="165"/>
      <c r="N366" s="158">
        <v>2.5099999999999998</v>
      </c>
      <c r="O366" s="146"/>
      <c r="P366" s="155">
        <v>50405</v>
      </c>
      <c r="Q366" s="152"/>
      <c r="R366" s="155" t="s">
        <v>68</v>
      </c>
      <c r="T366" s="159">
        <v>-7</v>
      </c>
      <c r="U366" s="160"/>
      <c r="V366" s="153">
        <v>9683</v>
      </c>
      <c r="W366" s="161"/>
      <c r="X366" s="162">
        <v>3.87</v>
      </c>
      <c r="Y366" s="41"/>
      <c r="Z366" s="153">
        <f>+V366-L366</f>
        <v>3408</v>
      </c>
      <c r="AB366" s="448" t="s">
        <v>547</v>
      </c>
      <c r="AC366" s="241"/>
      <c r="AD366" s="241"/>
      <c r="AE366" s="241"/>
      <c r="AG366" s="259"/>
      <c r="AH366" s="259"/>
    </row>
    <row r="367" spans="1:34" ht="15" x14ac:dyDescent="0.25">
      <c r="A367" s="116">
        <v>312</v>
      </c>
      <c r="B367" s="36" t="s">
        <v>69</v>
      </c>
      <c r="C367" s="148"/>
      <c r="D367" s="146">
        <v>37022216.689999998</v>
      </c>
      <c r="E367" s="146"/>
      <c r="F367" s="155">
        <v>50405</v>
      </c>
      <c r="G367" s="148"/>
      <c r="H367" s="163" t="s">
        <v>70</v>
      </c>
      <c r="J367" s="157">
        <v>-3</v>
      </c>
      <c r="K367" s="164"/>
      <c r="L367" s="149">
        <f>+ROUND(N367*D367/100,0)</f>
        <v>1103262</v>
      </c>
      <c r="M367" s="165"/>
      <c r="N367" s="158">
        <v>2.98</v>
      </c>
      <c r="O367" s="146"/>
      <c r="P367" s="155">
        <v>50405</v>
      </c>
      <c r="Q367" s="152"/>
      <c r="R367" s="155" t="s">
        <v>71</v>
      </c>
      <c r="T367" s="159">
        <v>-8</v>
      </c>
      <c r="U367" s="160"/>
      <c r="V367" s="153">
        <v>1691185</v>
      </c>
      <c r="W367" s="161"/>
      <c r="X367" s="162">
        <v>4.57</v>
      </c>
      <c r="Y367" s="41"/>
      <c r="Z367" s="153">
        <f>+V367-L367</f>
        <v>587923</v>
      </c>
      <c r="AB367" s="448" t="s">
        <v>547</v>
      </c>
      <c r="AC367" s="241"/>
      <c r="AD367" s="241"/>
      <c r="AE367" s="241"/>
      <c r="AG367" s="259"/>
      <c r="AH367" s="259"/>
    </row>
    <row r="368" spans="1:34" ht="15" x14ac:dyDescent="0.25">
      <c r="A368" s="116">
        <v>315</v>
      </c>
      <c r="B368" s="36" t="s">
        <v>75</v>
      </c>
      <c r="C368" s="148"/>
      <c r="D368" s="146">
        <v>1031082.8</v>
      </c>
      <c r="E368" s="146"/>
      <c r="F368" s="155">
        <v>50405</v>
      </c>
      <c r="G368" s="148"/>
      <c r="H368" s="163" t="s">
        <v>76</v>
      </c>
      <c r="J368" s="157">
        <v>-3</v>
      </c>
      <c r="K368" s="164"/>
      <c r="L368" s="149">
        <f>+ROUND(N368*D368/100,0)</f>
        <v>27839</v>
      </c>
      <c r="M368" s="165"/>
      <c r="N368" s="158">
        <v>2.7</v>
      </c>
      <c r="O368" s="146"/>
      <c r="P368" s="155">
        <v>50405</v>
      </c>
      <c r="Q368" s="152"/>
      <c r="R368" s="155" t="s">
        <v>77</v>
      </c>
      <c r="T368" s="159">
        <v>-7</v>
      </c>
      <c r="U368" s="160"/>
      <c r="V368" s="153">
        <v>49856</v>
      </c>
      <c r="W368" s="161"/>
      <c r="X368" s="162">
        <v>4.84</v>
      </c>
      <c r="Y368" s="41"/>
      <c r="Z368" s="153">
        <f>+V368-L368</f>
        <v>22017</v>
      </c>
      <c r="AB368" s="448" t="s">
        <v>547</v>
      </c>
      <c r="AC368" s="241"/>
      <c r="AD368" s="241"/>
      <c r="AE368" s="241"/>
      <c r="AG368" s="259"/>
      <c r="AH368" s="259"/>
    </row>
    <row r="369" spans="1:34" ht="15" x14ac:dyDescent="0.25">
      <c r="A369" s="116">
        <v>316</v>
      </c>
      <c r="B369" s="36" t="s">
        <v>78</v>
      </c>
      <c r="C369" s="148"/>
      <c r="D369" s="146">
        <v>121552.76</v>
      </c>
      <c r="E369" s="146"/>
      <c r="F369" s="155">
        <v>50405</v>
      </c>
      <c r="G369" s="148"/>
      <c r="H369" s="163" t="s">
        <v>79</v>
      </c>
      <c r="J369" s="157">
        <v>-5</v>
      </c>
      <c r="K369" s="164"/>
      <c r="L369" s="149">
        <f>+ROUND(N369*D369/100,0)</f>
        <v>4570</v>
      </c>
      <c r="M369" s="165"/>
      <c r="N369" s="158">
        <v>3.76</v>
      </c>
      <c r="O369" s="146"/>
      <c r="P369" s="155">
        <v>50405</v>
      </c>
      <c r="Q369" s="152"/>
      <c r="R369" s="155" t="s">
        <v>80</v>
      </c>
      <c r="T369" s="159">
        <v>-6</v>
      </c>
      <c r="U369" s="160"/>
      <c r="V369" s="153">
        <v>6364</v>
      </c>
      <c r="W369" s="161"/>
      <c r="X369" s="162">
        <v>5.24</v>
      </c>
      <c r="Y369" s="41"/>
      <c r="Z369" s="153">
        <f>+V369-L369</f>
        <v>1794</v>
      </c>
      <c r="AB369" s="448" t="s">
        <v>547</v>
      </c>
      <c r="AC369" s="241"/>
      <c r="AD369" s="241"/>
      <c r="AE369" s="241"/>
      <c r="AG369" s="259"/>
      <c r="AH369" s="259"/>
    </row>
    <row r="370" spans="1:34" ht="15" x14ac:dyDescent="0.25">
      <c r="A370" s="116"/>
      <c r="B370" s="42" t="s">
        <v>172</v>
      </c>
      <c r="C370" s="148"/>
      <c r="D370" s="166">
        <f>+SUBTOTAL(9,D364:D369)</f>
        <v>79406756.379999995</v>
      </c>
      <c r="E370" s="146"/>
      <c r="F370" s="147"/>
      <c r="G370" s="148"/>
      <c r="H370" s="40"/>
      <c r="J370" s="126"/>
      <c r="K370" s="164"/>
      <c r="L370" s="167">
        <f>+SUBTOTAL(9,L364:L369)</f>
        <v>1998468</v>
      </c>
      <c r="M370" s="165"/>
      <c r="N370" s="43">
        <f>+ROUND(L370/$D370*100,2)</f>
        <v>2.52</v>
      </c>
      <c r="O370" s="146"/>
      <c r="P370" s="151"/>
      <c r="Q370" s="152"/>
      <c r="T370" s="130"/>
      <c r="U370" s="160"/>
      <c r="V370" s="168">
        <f>+SUBTOTAL(9,V364:V369)</f>
        <v>2447837</v>
      </c>
      <c r="W370" s="161"/>
      <c r="X370" s="44">
        <f>+ROUND(V370/$D370*100,2)</f>
        <v>3.08</v>
      </c>
      <c r="Y370" s="41"/>
      <c r="Z370" s="168">
        <f>+SUBTOTAL(9,Z364:Z369)</f>
        <v>449369</v>
      </c>
      <c r="AB370" s="448"/>
      <c r="AC370" s="241"/>
      <c r="AD370" s="241"/>
      <c r="AE370" s="241"/>
      <c r="AG370" s="259"/>
      <c r="AH370" s="259"/>
    </row>
    <row r="371" spans="1:34" ht="15" x14ac:dyDescent="0.25">
      <c r="A371" s="116"/>
      <c r="B371" s="42"/>
      <c r="C371" s="148"/>
      <c r="D371" s="146"/>
      <c r="E371" s="146"/>
      <c r="F371" s="147"/>
      <c r="G371" s="148"/>
      <c r="H371" s="40"/>
      <c r="J371" s="126"/>
      <c r="K371" s="164"/>
      <c r="L371" s="149"/>
      <c r="M371" s="165"/>
      <c r="N371" s="43"/>
      <c r="O371" s="146"/>
      <c r="P371" s="151"/>
      <c r="Q371" s="152"/>
      <c r="T371" s="130"/>
      <c r="U371" s="160"/>
      <c r="V371" s="153"/>
      <c r="W371" s="161"/>
      <c r="X371" s="44"/>
      <c r="Y371" s="41"/>
      <c r="Z371" s="153"/>
      <c r="AB371" s="448"/>
      <c r="AC371" s="241"/>
      <c r="AD371" s="241"/>
      <c r="AE371" s="241"/>
      <c r="AG371" s="259"/>
      <c r="AH371" s="259"/>
    </row>
    <row r="372" spans="1:34" ht="15" x14ac:dyDescent="0.25">
      <c r="A372" s="116"/>
      <c r="B372" s="36" t="s">
        <v>173</v>
      </c>
      <c r="C372" s="148"/>
      <c r="D372" s="146"/>
      <c r="E372" s="146"/>
      <c r="F372" s="147"/>
      <c r="G372" s="148"/>
      <c r="H372" s="40"/>
      <c r="J372" s="126"/>
      <c r="K372" s="164"/>
      <c r="L372" s="149"/>
      <c r="M372" s="165"/>
      <c r="N372" s="150"/>
      <c r="O372" s="146"/>
      <c r="P372" s="151"/>
      <c r="Q372" s="152"/>
      <c r="T372" s="130"/>
      <c r="U372" s="160"/>
      <c r="V372" s="153"/>
      <c r="W372" s="161"/>
      <c r="X372" s="154"/>
      <c r="Y372" s="41"/>
      <c r="Z372" s="153"/>
      <c r="AB372" s="448"/>
      <c r="AC372" s="241"/>
      <c r="AD372" s="241"/>
      <c r="AE372" s="241"/>
      <c r="AG372" s="259"/>
      <c r="AH372" s="259"/>
    </row>
    <row r="373" spans="1:34" ht="15" x14ac:dyDescent="0.25">
      <c r="A373" s="116">
        <v>311</v>
      </c>
      <c r="B373" s="36" t="s">
        <v>66</v>
      </c>
      <c r="C373" s="148"/>
      <c r="D373" s="146">
        <v>738050.46</v>
      </c>
      <c r="E373" s="146"/>
      <c r="F373" s="155">
        <v>50405</v>
      </c>
      <c r="G373" s="148"/>
      <c r="H373" s="163" t="s">
        <v>67</v>
      </c>
      <c r="J373" s="157">
        <v>-4</v>
      </c>
      <c r="K373" s="164"/>
      <c r="L373" s="149">
        <f>+ROUND(N373*D373/100,0)</f>
        <v>18525</v>
      </c>
      <c r="M373" s="165"/>
      <c r="N373" s="158">
        <v>2.5099999999999998</v>
      </c>
      <c r="O373" s="146"/>
      <c r="P373" s="155">
        <v>50405</v>
      </c>
      <c r="Q373" s="152"/>
      <c r="R373" s="155" t="s">
        <v>68</v>
      </c>
      <c r="T373" s="159">
        <v>-8</v>
      </c>
      <c r="U373" s="160"/>
      <c r="V373" s="153">
        <v>32489</v>
      </c>
      <c r="W373" s="161"/>
      <c r="X373" s="162">
        <v>4.4000000000000004</v>
      </c>
      <c r="Y373" s="41"/>
      <c r="Z373" s="153">
        <f>+V373-L373</f>
        <v>13964</v>
      </c>
      <c r="AB373" s="448" t="s">
        <v>547</v>
      </c>
      <c r="AC373" s="241"/>
      <c r="AD373" s="241"/>
      <c r="AE373" s="241"/>
      <c r="AG373" s="259"/>
      <c r="AH373" s="259"/>
    </row>
    <row r="374" spans="1:34" ht="15" x14ac:dyDescent="0.25">
      <c r="A374" s="116">
        <v>312</v>
      </c>
      <c r="B374" s="36" t="s">
        <v>69</v>
      </c>
      <c r="C374" s="148"/>
      <c r="D374" s="146">
        <v>3235238.06</v>
      </c>
      <c r="E374" s="146"/>
      <c r="F374" s="155">
        <v>50405</v>
      </c>
      <c r="G374" s="148"/>
      <c r="H374" s="163" t="s">
        <v>70</v>
      </c>
      <c r="J374" s="157">
        <v>-3</v>
      </c>
      <c r="K374" s="164"/>
      <c r="L374" s="149">
        <f>+ROUND(N374*D374/100,0)</f>
        <v>96410</v>
      </c>
      <c r="M374" s="165"/>
      <c r="N374" s="158">
        <v>2.98</v>
      </c>
      <c r="O374" s="146"/>
      <c r="P374" s="155">
        <v>50405</v>
      </c>
      <c r="Q374" s="152"/>
      <c r="R374" s="155" t="s">
        <v>71</v>
      </c>
      <c r="T374" s="159">
        <v>-8</v>
      </c>
      <c r="U374" s="160"/>
      <c r="V374" s="153">
        <v>203245</v>
      </c>
      <c r="W374" s="161"/>
      <c r="X374" s="162">
        <v>6.28</v>
      </c>
      <c r="Y374" s="41"/>
      <c r="Z374" s="153">
        <f>+V374-L374</f>
        <v>106835</v>
      </c>
      <c r="AB374" s="448" t="s">
        <v>547</v>
      </c>
      <c r="AC374" s="241"/>
      <c r="AD374" s="241"/>
      <c r="AE374" s="241"/>
      <c r="AG374" s="259"/>
      <c r="AH374" s="259"/>
    </row>
    <row r="375" spans="1:34" ht="15" x14ac:dyDescent="0.25">
      <c r="A375" s="116">
        <v>315</v>
      </c>
      <c r="B375" s="36" t="s">
        <v>75</v>
      </c>
      <c r="C375" s="148"/>
      <c r="D375" s="146">
        <v>42208.95</v>
      </c>
      <c r="E375" s="146"/>
      <c r="F375" s="155">
        <v>50405</v>
      </c>
      <c r="G375" s="148"/>
      <c r="H375" s="163" t="s">
        <v>76</v>
      </c>
      <c r="J375" s="157">
        <v>-3</v>
      </c>
      <c r="K375" s="164"/>
      <c r="L375" s="149">
        <f>+ROUND(N375*D375/100,0)</f>
        <v>1140</v>
      </c>
      <c r="M375" s="165"/>
      <c r="N375" s="158">
        <v>2.7</v>
      </c>
      <c r="O375" s="146"/>
      <c r="P375" s="155">
        <v>50405</v>
      </c>
      <c r="Q375" s="152"/>
      <c r="R375" s="155" t="s">
        <v>77</v>
      </c>
      <c r="T375" s="159">
        <v>-8</v>
      </c>
      <c r="U375" s="160"/>
      <c r="V375" s="153">
        <v>2016</v>
      </c>
      <c r="W375" s="161"/>
      <c r="X375" s="162">
        <v>4.78</v>
      </c>
      <c r="Y375" s="41"/>
      <c r="Z375" s="153">
        <f>+V375-L375</f>
        <v>876</v>
      </c>
      <c r="AB375" s="448" t="s">
        <v>547</v>
      </c>
      <c r="AC375" s="241"/>
      <c r="AD375" s="241"/>
      <c r="AE375" s="241"/>
      <c r="AG375" s="259"/>
      <c r="AH375" s="259"/>
    </row>
    <row r="376" spans="1:34" ht="15" x14ac:dyDescent="0.25">
      <c r="A376" s="116">
        <v>316</v>
      </c>
      <c r="B376" s="36" t="s">
        <v>78</v>
      </c>
      <c r="C376" s="148"/>
      <c r="D376" s="169">
        <v>69748.12</v>
      </c>
      <c r="E376" s="146"/>
      <c r="F376" s="155">
        <v>50405</v>
      </c>
      <c r="G376" s="148"/>
      <c r="H376" s="163" t="s">
        <v>79</v>
      </c>
      <c r="J376" s="157">
        <v>-5</v>
      </c>
      <c r="K376" s="164"/>
      <c r="L376" s="170">
        <f>+ROUND(N376*D376/100,0)</f>
        <v>2623</v>
      </c>
      <c r="M376" s="165"/>
      <c r="N376" s="158">
        <v>3.76</v>
      </c>
      <c r="O376" s="146"/>
      <c r="P376" s="155">
        <v>50405</v>
      </c>
      <c r="Q376" s="152"/>
      <c r="R376" s="155" t="s">
        <v>80</v>
      </c>
      <c r="T376" s="159">
        <v>-7</v>
      </c>
      <c r="U376" s="160"/>
      <c r="V376" s="171">
        <v>2335</v>
      </c>
      <c r="W376" s="161"/>
      <c r="X376" s="162">
        <v>3.35</v>
      </c>
      <c r="Y376" s="41"/>
      <c r="Z376" s="171">
        <f>+V376-L376</f>
        <v>-288</v>
      </c>
      <c r="AB376" s="448" t="s">
        <v>547</v>
      </c>
      <c r="AC376" s="241"/>
      <c r="AD376" s="241"/>
      <c r="AE376" s="241"/>
      <c r="AG376" s="259"/>
      <c r="AH376" s="259"/>
    </row>
    <row r="377" spans="1:34" ht="15" x14ac:dyDescent="0.25">
      <c r="A377" s="116"/>
      <c r="B377" s="42" t="s">
        <v>174</v>
      </c>
      <c r="C377" s="148"/>
      <c r="D377" s="146">
        <f>+SUBTOTAL(9,D372:D376)</f>
        <v>4085245.5900000003</v>
      </c>
      <c r="E377" s="146"/>
      <c r="F377" s="147"/>
      <c r="G377" s="148"/>
      <c r="H377" s="40"/>
      <c r="J377" s="126"/>
      <c r="K377" s="164"/>
      <c r="L377" s="149">
        <f>+SUBTOTAL(9,L372:L376)</f>
        <v>118698</v>
      </c>
      <c r="M377" s="165"/>
      <c r="N377" s="43">
        <f>+ROUND(L377/$D377*100,2)</f>
        <v>2.91</v>
      </c>
      <c r="O377" s="146"/>
      <c r="P377" s="151"/>
      <c r="Q377" s="152"/>
      <c r="T377" s="130"/>
      <c r="U377" s="160"/>
      <c r="V377" s="153">
        <f>+SUBTOTAL(9,V372:V376)</f>
        <v>240085</v>
      </c>
      <c r="W377" s="161"/>
      <c r="X377" s="44">
        <f>+ROUND(V377/$D377*100,2)</f>
        <v>5.88</v>
      </c>
      <c r="Y377" s="41"/>
      <c r="Z377" s="153">
        <f>+SUBTOTAL(9,Z372:Z376)</f>
        <v>121387</v>
      </c>
      <c r="AB377" s="448"/>
      <c r="AC377" s="241"/>
      <c r="AD377" s="241"/>
      <c r="AE377" s="241"/>
      <c r="AG377" s="259"/>
      <c r="AH377" s="259"/>
    </row>
    <row r="378" spans="1:34" ht="15" x14ac:dyDescent="0.25">
      <c r="A378" s="116"/>
      <c r="B378" s="42"/>
      <c r="C378" s="148"/>
      <c r="D378" s="146"/>
      <c r="E378" s="146"/>
      <c r="F378" s="147"/>
      <c r="G378" s="148"/>
      <c r="H378" s="40"/>
      <c r="J378" s="126"/>
      <c r="K378" s="164"/>
      <c r="L378" s="149"/>
      <c r="M378" s="165"/>
      <c r="N378" s="43"/>
      <c r="O378" s="146"/>
      <c r="P378" s="151"/>
      <c r="Q378" s="152"/>
      <c r="T378" s="130"/>
      <c r="U378" s="160"/>
      <c r="V378" s="153"/>
      <c r="W378" s="161"/>
      <c r="X378" s="44"/>
      <c r="Y378" s="41"/>
      <c r="Z378" s="153"/>
      <c r="AB378" s="448"/>
      <c r="AC378" s="241"/>
      <c r="AD378" s="241"/>
      <c r="AE378" s="241"/>
      <c r="AG378" s="259"/>
      <c r="AH378" s="259"/>
    </row>
    <row r="379" spans="1:34" ht="15" x14ac:dyDescent="0.25">
      <c r="A379" s="116"/>
      <c r="B379" s="36" t="s">
        <v>83</v>
      </c>
      <c r="C379" s="148"/>
      <c r="D379" s="169"/>
      <c r="E379" s="146"/>
      <c r="F379" s="147"/>
      <c r="G379" s="148"/>
      <c r="H379" s="40"/>
      <c r="J379" s="126"/>
      <c r="K379" s="164"/>
      <c r="L379" s="170">
        <v>-785202</v>
      </c>
      <c r="M379" s="165"/>
      <c r="N379" s="43"/>
      <c r="O379" s="146"/>
      <c r="P379" s="151"/>
      <c r="Q379" s="152"/>
      <c r="T379" s="130"/>
      <c r="U379" s="160"/>
      <c r="V379" s="171">
        <v>0</v>
      </c>
      <c r="W379" s="161"/>
      <c r="X379" s="44"/>
      <c r="Y379" s="41"/>
      <c r="Z379" s="171">
        <f>+V379-L379</f>
        <v>785202</v>
      </c>
      <c r="AB379" s="448" t="s">
        <v>547</v>
      </c>
      <c r="AC379" s="241"/>
      <c r="AD379" s="241"/>
      <c r="AE379" s="241"/>
      <c r="AG379" s="259"/>
      <c r="AH379" s="259"/>
    </row>
    <row r="380" spans="1:34" x14ac:dyDescent="0.2">
      <c r="A380" s="116"/>
      <c r="B380" s="36"/>
      <c r="C380" s="148"/>
      <c r="D380" s="146"/>
      <c r="E380" s="146"/>
      <c r="F380" s="147"/>
      <c r="G380" s="148"/>
      <c r="H380" s="40"/>
      <c r="J380" s="126"/>
      <c r="K380" s="164"/>
      <c r="L380" s="149"/>
      <c r="M380" s="165"/>
      <c r="N380" s="150"/>
      <c r="O380" s="146"/>
      <c r="P380" s="151"/>
      <c r="Q380" s="152"/>
      <c r="T380" s="130"/>
      <c r="U380" s="160"/>
      <c r="V380" s="153"/>
      <c r="W380" s="161"/>
      <c r="X380" s="154"/>
      <c r="Y380" s="41"/>
      <c r="Z380" s="153"/>
      <c r="AC380" s="241"/>
      <c r="AD380" s="241"/>
      <c r="AE380" s="241"/>
      <c r="AG380" s="259"/>
      <c r="AH380" s="259"/>
    </row>
    <row r="381" spans="1:34" x14ac:dyDescent="0.2">
      <c r="A381" s="144" t="s">
        <v>175</v>
      </c>
      <c r="B381" s="36"/>
      <c r="C381" s="148"/>
      <c r="D381" s="146">
        <f>+SUBTOTAL(9,D349:D380)</f>
        <v>153454793.44000003</v>
      </c>
      <c r="E381" s="146"/>
      <c r="F381" s="147"/>
      <c r="G381" s="148"/>
      <c r="H381" s="40"/>
      <c r="J381" s="126"/>
      <c r="K381" s="164"/>
      <c r="L381" s="149">
        <f>+SUBTOTAL(9,L349:L380)</f>
        <v>3477321</v>
      </c>
      <c r="M381" s="165"/>
      <c r="N381" s="150"/>
      <c r="O381" s="146"/>
      <c r="P381" s="151"/>
      <c r="Q381" s="152"/>
      <c r="T381" s="130"/>
      <c r="U381" s="160"/>
      <c r="V381" s="153">
        <f>+SUBTOTAL(9,V349:V380)</f>
        <v>5357402</v>
      </c>
      <c r="W381" s="161"/>
      <c r="X381" s="154"/>
      <c r="Y381" s="41"/>
      <c r="Z381" s="153">
        <f>+SUBTOTAL(9,Z349:Z380)</f>
        <v>1880081</v>
      </c>
      <c r="AC381" s="241"/>
      <c r="AD381" s="241"/>
      <c r="AE381" s="241"/>
      <c r="AG381" s="259"/>
      <c r="AH381" s="259"/>
    </row>
    <row r="382" spans="1:34" x14ac:dyDescent="0.2">
      <c r="A382" s="116"/>
      <c r="B382" s="36"/>
      <c r="C382" s="148"/>
      <c r="D382" s="146"/>
      <c r="E382" s="146"/>
      <c r="F382" s="147"/>
      <c r="G382" s="148"/>
      <c r="H382" s="40"/>
      <c r="J382" s="126"/>
      <c r="K382" s="164"/>
      <c r="L382" s="149"/>
      <c r="M382" s="165"/>
      <c r="N382" s="150"/>
      <c r="O382" s="146"/>
      <c r="P382" s="151"/>
      <c r="Q382" s="152"/>
      <c r="T382" s="130"/>
      <c r="U382" s="160"/>
      <c r="V382" s="153"/>
      <c r="W382" s="161"/>
      <c r="X382" s="154"/>
      <c r="Y382" s="41"/>
      <c r="Z382" s="153"/>
      <c r="AC382" s="241"/>
      <c r="AD382" s="241"/>
      <c r="AE382" s="241"/>
      <c r="AG382" s="259"/>
      <c r="AH382" s="259"/>
    </row>
    <row r="383" spans="1:34" x14ac:dyDescent="0.2">
      <c r="A383" s="136"/>
      <c r="B383" s="46"/>
      <c r="C383" s="148"/>
      <c r="D383" s="146"/>
      <c r="E383" s="146"/>
      <c r="F383" s="147"/>
      <c r="G383" s="148"/>
      <c r="H383" s="40"/>
      <c r="J383" s="126"/>
      <c r="K383" s="164"/>
      <c r="L383" s="149"/>
      <c r="M383" s="165"/>
      <c r="N383" s="150"/>
      <c r="O383" s="146"/>
      <c r="P383" s="151"/>
      <c r="Q383" s="152"/>
      <c r="T383" s="130"/>
      <c r="U383" s="160"/>
      <c r="V383" s="153"/>
      <c r="W383" s="161"/>
      <c r="X383" s="154"/>
      <c r="Y383" s="41"/>
      <c r="Z383" s="153"/>
      <c r="AC383" s="241"/>
      <c r="AD383" s="241"/>
      <c r="AE383" s="241"/>
      <c r="AG383" s="259"/>
      <c r="AH383" s="259"/>
    </row>
    <row r="384" spans="1:34" s="225" customFormat="1" x14ac:dyDescent="0.2">
      <c r="A384" s="136"/>
      <c r="B384" s="46" t="s">
        <v>176</v>
      </c>
      <c r="C384" s="148"/>
      <c r="D384" s="175">
        <f>+SUBTOTAL(9,D15:D383)</f>
        <v>7224199492.1700029</v>
      </c>
      <c r="E384" s="175"/>
      <c r="F384" s="176"/>
      <c r="G384" s="177"/>
      <c r="H384" s="47"/>
      <c r="I384" s="38"/>
      <c r="J384" s="123"/>
      <c r="K384" s="136"/>
      <c r="L384" s="178">
        <f>+SUBTOTAL(9,L15:L383)</f>
        <v>234576443</v>
      </c>
      <c r="M384" s="138"/>
      <c r="N384" s="48">
        <f>+ROUND(L384/$D384*100,2)</f>
        <v>3.25</v>
      </c>
      <c r="O384" s="175"/>
      <c r="P384" s="179"/>
      <c r="Q384" s="180"/>
      <c r="R384" s="29"/>
      <c r="S384" s="29"/>
      <c r="T384" s="124"/>
      <c r="U384" s="117"/>
      <c r="V384" s="181">
        <f>+SUBTOTAL(9,V15:V383)</f>
        <v>752723491</v>
      </c>
      <c r="W384" s="142"/>
      <c r="X384" s="49">
        <f>+ROUND(V384/$D384*100,2)</f>
        <v>10.42</v>
      </c>
      <c r="Y384" s="39"/>
      <c r="Z384" s="181">
        <f>+SUBTOTAL(9,Z15:Z383)</f>
        <v>518147048</v>
      </c>
      <c r="AA384" s="243"/>
      <c r="AB384" s="243"/>
      <c r="AC384" s="241"/>
      <c r="AD384" s="226"/>
      <c r="AE384" s="226"/>
      <c r="AG384" s="261"/>
      <c r="AH384" s="261"/>
    </row>
    <row r="385" spans="1:34" s="225" customFormat="1" x14ac:dyDescent="0.2">
      <c r="A385" s="136"/>
      <c r="B385" s="50"/>
      <c r="C385" s="148"/>
      <c r="D385" s="175"/>
      <c r="E385" s="175"/>
      <c r="F385" s="176"/>
      <c r="G385" s="177"/>
      <c r="H385" s="47"/>
      <c r="I385" s="38"/>
      <c r="J385" s="123"/>
      <c r="K385" s="136"/>
      <c r="L385" s="178"/>
      <c r="M385" s="138"/>
      <c r="N385" s="48"/>
      <c r="O385" s="175"/>
      <c r="P385" s="179"/>
      <c r="Q385" s="180"/>
      <c r="R385" s="29"/>
      <c r="S385" s="29"/>
      <c r="T385" s="124"/>
      <c r="U385" s="117"/>
      <c r="V385" s="181"/>
      <c r="W385" s="142"/>
      <c r="X385" s="49"/>
      <c r="Y385" s="39"/>
      <c r="Z385" s="181"/>
      <c r="AA385" s="243"/>
      <c r="AB385" s="243"/>
      <c r="AC385" s="241"/>
      <c r="AD385" s="226"/>
      <c r="AE385" s="226"/>
      <c r="AG385" s="261"/>
      <c r="AH385" s="261"/>
    </row>
    <row r="386" spans="1:34" s="225" customFormat="1" x14ac:dyDescent="0.2">
      <c r="A386" s="116">
        <v>310.3</v>
      </c>
      <c r="B386" s="36" t="s">
        <v>177</v>
      </c>
      <c r="C386" s="148"/>
      <c r="D386" s="175"/>
      <c r="E386" s="175"/>
      <c r="F386" s="176"/>
      <c r="G386" s="177"/>
      <c r="H386" s="47"/>
      <c r="I386" s="38"/>
      <c r="J386" s="123"/>
      <c r="K386" s="136"/>
      <c r="L386" s="178"/>
      <c r="M386" s="138"/>
      <c r="N386" s="48"/>
      <c r="O386" s="175"/>
      <c r="P386" s="179"/>
      <c r="Q386" s="180"/>
      <c r="R386" s="29"/>
      <c r="S386" s="29"/>
      <c r="T386" s="124"/>
      <c r="U386" s="117"/>
      <c r="V386" s="181"/>
      <c r="W386" s="142"/>
      <c r="X386" s="49"/>
      <c r="Y386" s="39"/>
      <c r="Z386" s="181"/>
      <c r="AA386" s="243"/>
      <c r="AB386" s="243"/>
      <c r="AC386" s="241"/>
      <c r="AD386" s="226"/>
      <c r="AE386" s="226"/>
      <c r="AG386" s="261"/>
      <c r="AH386" s="261"/>
    </row>
    <row r="387" spans="1:34" ht="15" x14ac:dyDescent="0.25">
      <c r="A387" s="116"/>
      <c r="B387" s="36" t="s">
        <v>178</v>
      </c>
      <c r="C387" s="148"/>
      <c r="D387" s="146">
        <v>9700996.6099999994</v>
      </c>
      <c r="E387" s="146"/>
      <c r="F387" s="182"/>
      <c r="G387" s="148"/>
      <c r="H387" s="163"/>
      <c r="J387" s="183"/>
      <c r="K387" s="116"/>
      <c r="L387" s="149"/>
      <c r="M387" s="127"/>
      <c r="N387" s="184"/>
      <c r="O387" s="146"/>
      <c r="P387" s="155"/>
      <c r="Q387" s="152"/>
      <c r="R387" s="155" t="s">
        <v>179</v>
      </c>
      <c r="T387" s="159"/>
      <c r="U387" s="118"/>
      <c r="V387" s="153"/>
      <c r="W387" s="131"/>
      <c r="X387" s="162"/>
      <c r="Z387" s="153">
        <f t="shared" ref="Z387:Z393" si="13">+V387-L387</f>
        <v>0</v>
      </c>
      <c r="AB387" s="450" t="s">
        <v>547</v>
      </c>
      <c r="AC387" s="241"/>
      <c r="AD387" s="241"/>
      <c r="AE387" s="241"/>
      <c r="AG387" s="259"/>
      <c r="AH387" s="259"/>
    </row>
    <row r="388" spans="1:34" ht="15" x14ac:dyDescent="0.25">
      <c r="A388" s="116"/>
      <c r="B388" s="36" t="s">
        <v>180</v>
      </c>
      <c r="C388" s="148"/>
      <c r="D388" s="146">
        <v>8138.01</v>
      </c>
      <c r="E388" s="146"/>
      <c r="F388" s="182"/>
      <c r="G388" s="148"/>
      <c r="H388" s="163"/>
      <c r="J388" s="183"/>
      <c r="K388" s="116"/>
      <c r="L388" s="149"/>
      <c r="M388" s="127"/>
      <c r="N388" s="184"/>
      <c r="O388" s="146"/>
      <c r="P388" s="155"/>
      <c r="Q388" s="152"/>
      <c r="R388" s="155" t="s">
        <v>179</v>
      </c>
      <c r="T388" s="159"/>
      <c r="U388" s="118"/>
      <c r="V388" s="153"/>
      <c r="W388" s="131"/>
      <c r="X388" s="162"/>
      <c r="Y388" s="101"/>
      <c r="Z388" s="153">
        <f t="shared" si="13"/>
        <v>0</v>
      </c>
      <c r="AB388" s="450" t="s">
        <v>547</v>
      </c>
      <c r="AC388" s="241"/>
      <c r="AD388" s="241"/>
      <c r="AE388" s="241"/>
      <c r="AG388" s="259"/>
      <c r="AH388" s="259"/>
    </row>
    <row r="389" spans="1:34" ht="15" x14ac:dyDescent="0.25">
      <c r="A389" s="116"/>
      <c r="B389" s="36" t="s">
        <v>181</v>
      </c>
      <c r="C389" s="148"/>
      <c r="D389" s="146">
        <v>24271831.300000001</v>
      </c>
      <c r="E389" s="146"/>
      <c r="F389" s="182"/>
      <c r="G389" s="148"/>
      <c r="H389" s="182"/>
      <c r="J389" s="183"/>
      <c r="K389" s="116"/>
      <c r="L389" s="149"/>
      <c r="M389" s="127"/>
      <c r="N389" s="184"/>
      <c r="O389" s="146"/>
      <c r="P389" s="155"/>
      <c r="Q389" s="152"/>
      <c r="R389" s="155" t="s">
        <v>179</v>
      </c>
      <c r="T389" s="159"/>
      <c r="U389" s="118"/>
      <c r="V389" s="153"/>
      <c r="W389" s="131"/>
      <c r="X389" s="162"/>
      <c r="Z389" s="153">
        <f t="shared" si="13"/>
        <v>0</v>
      </c>
      <c r="AB389" s="450" t="s">
        <v>547</v>
      </c>
      <c r="AC389" s="241"/>
      <c r="AD389" s="241"/>
      <c r="AE389" s="241"/>
      <c r="AG389" s="259"/>
      <c r="AH389" s="259"/>
    </row>
    <row r="390" spans="1:34" ht="15" x14ac:dyDescent="0.25">
      <c r="A390" s="116"/>
      <c r="B390" s="36" t="s">
        <v>182</v>
      </c>
      <c r="C390" s="148"/>
      <c r="D390" s="146">
        <v>1471639</v>
      </c>
      <c r="E390" s="146"/>
      <c r="F390" s="182"/>
      <c r="G390" s="148"/>
      <c r="H390" s="182"/>
      <c r="J390" s="183"/>
      <c r="K390" s="116"/>
      <c r="L390" s="149"/>
      <c r="M390" s="127"/>
      <c r="N390" s="184"/>
      <c r="O390" s="146"/>
      <c r="P390" s="155"/>
      <c r="Q390" s="152"/>
      <c r="R390" s="155" t="s">
        <v>179</v>
      </c>
      <c r="T390" s="159"/>
      <c r="U390" s="118"/>
      <c r="V390" s="153"/>
      <c r="W390" s="131"/>
      <c r="X390" s="162"/>
      <c r="Z390" s="153">
        <f t="shared" si="13"/>
        <v>0</v>
      </c>
      <c r="AB390" s="450" t="s">
        <v>547</v>
      </c>
      <c r="AC390" s="241"/>
      <c r="AD390" s="241"/>
      <c r="AE390" s="241"/>
      <c r="AG390" s="259"/>
      <c r="AH390" s="259"/>
    </row>
    <row r="391" spans="1:34" x14ac:dyDescent="0.2">
      <c r="A391" s="116"/>
      <c r="B391" s="36" t="s">
        <v>183</v>
      </c>
      <c r="C391" s="148"/>
      <c r="D391" s="146">
        <v>171270</v>
      </c>
      <c r="E391" s="146"/>
      <c r="F391" s="182"/>
      <c r="G391" s="148"/>
      <c r="H391" s="182"/>
      <c r="J391" s="183"/>
      <c r="K391" s="116"/>
      <c r="L391" s="149"/>
      <c r="M391" s="127"/>
      <c r="N391" s="184"/>
      <c r="O391" s="146"/>
      <c r="P391" s="155"/>
      <c r="Q391" s="152"/>
      <c r="R391" s="155" t="s">
        <v>179</v>
      </c>
      <c r="T391" s="159"/>
      <c r="U391" s="118"/>
      <c r="V391" s="153"/>
      <c r="W391" s="131"/>
      <c r="X391" s="162"/>
      <c r="Z391" s="153">
        <f t="shared" si="13"/>
        <v>0</v>
      </c>
      <c r="AB391" s="244" t="s">
        <v>550</v>
      </c>
      <c r="AC391" s="241"/>
      <c r="AD391" s="241"/>
      <c r="AE391" s="241"/>
      <c r="AG391" s="259"/>
      <c r="AH391" s="259"/>
    </row>
    <row r="392" spans="1:34" ht="15" x14ac:dyDescent="0.25">
      <c r="A392" s="116"/>
      <c r="B392" s="36" t="s">
        <v>184</v>
      </c>
      <c r="C392" s="148"/>
      <c r="D392" s="146">
        <v>690.97</v>
      </c>
      <c r="E392" s="146"/>
      <c r="F392" s="182"/>
      <c r="G392" s="148"/>
      <c r="H392" s="182"/>
      <c r="J392" s="183"/>
      <c r="K392" s="116"/>
      <c r="L392" s="149"/>
      <c r="M392" s="127"/>
      <c r="N392" s="184"/>
      <c r="O392" s="146"/>
      <c r="P392" s="155"/>
      <c r="Q392" s="152"/>
      <c r="R392" s="155" t="s">
        <v>179</v>
      </c>
      <c r="T392" s="159"/>
      <c r="U392" s="118"/>
      <c r="V392" s="153"/>
      <c r="W392" s="131"/>
      <c r="X392" s="162"/>
      <c r="Z392" s="153">
        <f t="shared" si="13"/>
        <v>0</v>
      </c>
      <c r="AB392" s="450" t="s">
        <v>547</v>
      </c>
      <c r="AC392" s="241"/>
      <c r="AD392" s="241"/>
      <c r="AE392" s="241"/>
      <c r="AG392" s="259"/>
      <c r="AH392" s="259"/>
    </row>
    <row r="393" spans="1:34" ht="15" x14ac:dyDescent="0.25">
      <c r="A393" s="116"/>
      <c r="B393" s="36" t="s">
        <v>185</v>
      </c>
      <c r="C393" s="148"/>
      <c r="D393" s="169">
        <v>13496.8</v>
      </c>
      <c r="E393" s="146"/>
      <c r="F393" s="182"/>
      <c r="G393" s="148"/>
      <c r="H393" s="182"/>
      <c r="J393" s="183"/>
      <c r="K393" s="116"/>
      <c r="L393" s="149"/>
      <c r="M393" s="127"/>
      <c r="N393" s="184"/>
      <c r="O393" s="146"/>
      <c r="P393" s="155"/>
      <c r="Q393" s="152"/>
      <c r="R393" s="155" t="s">
        <v>179</v>
      </c>
      <c r="T393" s="159"/>
      <c r="U393" s="118"/>
      <c r="V393" s="153"/>
      <c r="W393" s="131"/>
      <c r="X393" s="162"/>
      <c r="Z393" s="171">
        <f t="shared" si="13"/>
        <v>0</v>
      </c>
      <c r="AB393" s="450" t="s">
        <v>547</v>
      </c>
      <c r="AC393" s="241"/>
      <c r="AD393" s="241"/>
      <c r="AE393" s="241"/>
      <c r="AG393" s="259"/>
      <c r="AH393" s="259"/>
    </row>
    <row r="394" spans="1:34" x14ac:dyDescent="0.2">
      <c r="A394" s="116"/>
      <c r="B394" s="42" t="s">
        <v>186</v>
      </c>
      <c r="C394" s="148"/>
      <c r="D394" s="172">
        <f>+SUBTOTAL(9,D387:D393)</f>
        <v>35638062.689999998</v>
      </c>
      <c r="E394" s="146"/>
      <c r="F394" s="182"/>
      <c r="G394" s="148"/>
      <c r="H394" s="182"/>
      <c r="I394" s="182"/>
      <c r="J394" s="183"/>
      <c r="K394" s="116"/>
      <c r="L394" s="172">
        <f>+SUBTOTAL(9,L387:L393)</f>
        <v>0</v>
      </c>
      <c r="M394" s="127"/>
      <c r="N394" s="184"/>
      <c r="O394" s="146"/>
      <c r="P394" s="155"/>
      <c r="Q394" s="152"/>
      <c r="R394" s="155"/>
      <c r="S394" s="155"/>
      <c r="T394" s="159"/>
      <c r="U394" s="118"/>
      <c r="V394" s="185">
        <f>+SUBTOTAL(9,V387:V393)</f>
        <v>0</v>
      </c>
      <c r="W394" s="131"/>
      <c r="X394" s="162">
        <v>0</v>
      </c>
      <c r="Z394" s="171">
        <f>+SUBTOTAL(9,Z387:Z393)</f>
        <v>0</v>
      </c>
      <c r="AC394" s="241"/>
      <c r="AD394" s="241"/>
      <c r="AE394" s="241"/>
      <c r="AG394" s="259"/>
      <c r="AH394" s="259"/>
    </row>
    <row r="395" spans="1:34" ht="15" x14ac:dyDescent="0.25">
      <c r="A395" s="116"/>
      <c r="B395" s="36"/>
      <c r="C395" s="148"/>
      <c r="D395" s="146"/>
      <c r="E395" s="146"/>
      <c r="F395" s="182"/>
      <c r="G395" s="148"/>
      <c r="H395" s="182"/>
      <c r="I395" s="182"/>
      <c r="J395" s="183"/>
      <c r="K395" s="164"/>
      <c r="L395" s="153"/>
      <c r="M395" s="165"/>
      <c r="N395" s="184"/>
      <c r="O395" s="146"/>
      <c r="P395" s="155"/>
      <c r="Q395" s="152"/>
      <c r="R395" s="155"/>
      <c r="S395" s="155"/>
      <c r="T395" s="159"/>
      <c r="U395" s="160"/>
      <c r="V395" s="186"/>
      <c r="W395" s="161"/>
      <c r="X395" s="44"/>
      <c r="Y395" s="41"/>
      <c r="Z395" s="186"/>
      <c r="AC395" s="241"/>
      <c r="AD395" s="241"/>
      <c r="AE395" s="241"/>
      <c r="AG395" s="259"/>
      <c r="AH395" s="259"/>
    </row>
    <row r="396" spans="1:34" s="225" customFormat="1" x14ac:dyDescent="0.2">
      <c r="A396" s="136"/>
      <c r="B396" s="46" t="s">
        <v>187</v>
      </c>
      <c r="C396" s="148"/>
      <c r="D396" s="175">
        <f>+SUBTOTAL(9,D17:D394)</f>
        <v>7259837554.8600035</v>
      </c>
      <c r="E396" s="175"/>
      <c r="F396" s="176"/>
      <c r="G396" s="177"/>
      <c r="H396" s="51"/>
      <c r="I396" s="51"/>
      <c r="J396" s="262"/>
      <c r="K396" s="263"/>
      <c r="L396" s="178">
        <f>+SUBTOTAL(9,L17:L394)</f>
        <v>234576443</v>
      </c>
      <c r="M396" s="264"/>
      <c r="N396" s="265">
        <f>+ROUND(L396/$D396*100,2)</f>
        <v>3.23</v>
      </c>
      <c r="O396" s="175"/>
      <c r="P396" s="179"/>
      <c r="Q396" s="180"/>
      <c r="R396" s="52"/>
      <c r="S396" s="52"/>
      <c r="T396" s="266"/>
      <c r="U396" s="121"/>
      <c r="V396" s="181">
        <f>+SUBTOTAL(9,V17:V394)</f>
        <v>752723491</v>
      </c>
      <c r="W396" s="267"/>
      <c r="X396" s="268">
        <f>+ROUND(V396/$D396*100,2)</f>
        <v>10.37</v>
      </c>
      <c r="Y396" s="53"/>
      <c r="Z396" s="181">
        <f>+SUBTOTAL(9,Z17:Z394)</f>
        <v>518147048</v>
      </c>
      <c r="AA396" s="243"/>
      <c r="AB396" s="243"/>
      <c r="AC396" s="241"/>
      <c r="AD396" s="226"/>
      <c r="AE396" s="226"/>
      <c r="AG396" s="261"/>
      <c r="AH396" s="261"/>
    </row>
    <row r="397" spans="1:34" x14ac:dyDescent="0.2">
      <c r="F397" s="21"/>
      <c r="L397" s="187"/>
      <c r="N397" s="150"/>
      <c r="P397" s="23"/>
      <c r="V397" s="188"/>
      <c r="X397" s="154"/>
      <c r="Z397" s="188"/>
      <c r="AD397" s="241"/>
      <c r="AE397" s="241"/>
      <c r="AG397" s="259"/>
      <c r="AH397" s="259"/>
    </row>
    <row r="398" spans="1:34" ht="15" x14ac:dyDescent="0.2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X398" s="154"/>
      <c r="Z398" s="188"/>
      <c r="AD398" s="241"/>
      <c r="AE398" s="241"/>
      <c r="AG398" s="259"/>
      <c r="AH398" s="259"/>
    </row>
    <row r="399" spans="1:34" x14ac:dyDescent="0.2">
      <c r="A399" s="189" t="s">
        <v>188</v>
      </c>
      <c r="B399" s="54"/>
      <c r="C399" s="145"/>
      <c r="E399" s="21"/>
      <c r="F399" s="125"/>
      <c r="G399" s="145"/>
      <c r="J399" s="126"/>
      <c r="K399" s="21"/>
      <c r="L399" s="187"/>
      <c r="M399" s="127"/>
      <c r="N399" s="150"/>
      <c r="P399" s="129"/>
      <c r="Q399" s="190"/>
      <c r="T399" s="130"/>
      <c r="U399" s="23"/>
      <c r="V399" s="188"/>
      <c r="W399" s="131"/>
      <c r="X399" s="154"/>
      <c r="Y399" s="23"/>
      <c r="Z399" s="190"/>
      <c r="AD399" s="241"/>
      <c r="AE399" s="241"/>
      <c r="AG399" s="259"/>
      <c r="AH399" s="259"/>
    </row>
    <row r="400" spans="1:34" x14ac:dyDescent="0.2">
      <c r="A400" s="189"/>
      <c r="B400" s="54"/>
      <c r="C400" s="145"/>
      <c r="E400" s="21"/>
      <c r="F400" s="125"/>
      <c r="G400" s="145"/>
      <c r="J400" s="126"/>
      <c r="K400" s="21"/>
      <c r="L400" s="187"/>
      <c r="M400" s="127"/>
      <c r="N400" s="150"/>
      <c r="P400" s="129"/>
      <c r="Q400" s="190"/>
      <c r="T400" s="130"/>
      <c r="U400" s="23"/>
      <c r="V400" s="188"/>
      <c r="W400" s="131"/>
      <c r="X400" s="154"/>
      <c r="Y400" s="23"/>
      <c r="Z400" s="190"/>
      <c r="AD400" s="241"/>
      <c r="AE400" s="241"/>
      <c r="AG400" s="259"/>
      <c r="AH400" s="259"/>
    </row>
    <row r="401" spans="1:34" x14ac:dyDescent="0.2">
      <c r="B401" s="55" t="s">
        <v>189</v>
      </c>
      <c r="C401" s="145"/>
      <c r="E401" s="21"/>
      <c r="F401" s="125"/>
      <c r="G401" s="145"/>
      <c r="J401" s="126"/>
      <c r="K401" s="21"/>
      <c r="L401" s="187"/>
      <c r="M401" s="127"/>
      <c r="N401" s="150"/>
      <c r="P401" s="129"/>
      <c r="Q401" s="190"/>
      <c r="T401" s="130"/>
      <c r="U401" s="23"/>
      <c r="V401" s="188"/>
      <c r="W401" s="131"/>
      <c r="X401" s="154"/>
      <c r="Y401" s="23"/>
      <c r="Z401" s="190"/>
      <c r="AD401" s="241"/>
      <c r="AE401" s="241"/>
      <c r="AG401" s="259"/>
      <c r="AH401" s="259"/>
    </row>
    <row r="402" spans="1:34" ht="15" x14ac:dyDescent="0.25">
      <c r="A402" s="95">
        <v>330.2</v>
      </c>
      <c r="B402" s="19" t="s">
        <v>64</v>
      </c>
      <c r="C402" s="145"/>
      <c r="D402" s="146">
        <v>328066.33</v>
      </c>
      <c r="E402" s="21"/>
      <c r="F402" s="155">
        <v>46752</v>
      </c>
      <c r="G402" s="148"/>
      <c r="H402" s="163" t="s">
        <v>65</v>
      </c>
      <c r="J402" s="183">
        <v>0</v>
      </c>
      <c r="K402" s="21"/>
      <c r="L402" s="149">
        <f t="shared" ref="L402:L408" si="14">+ROUND(N402*D402/100,0)</f>
        <v>9153</v>
      </c>
      <c r="M402" s="127"/>
      <c r="N402" s="184">
        <v>2.79</v>
      </c>
      <c r="P402" s="155">
        <v>46752</v>
      </c>
      <c r="Q402" s="152"/>
      <c r="R402" s="155" t="s">
        <v>65</v>
      </c>
      <c r="T402" s="159">
        <v>0</v>
      </c>
      <c r="U402" s="23"/>
      <c r="V402" s="153">
        <v>37668</v>
      </c>
      <c r="W402" s="131"/>
      <c r="X402" s="162">
        <v>11.48</v>
      </c>
      <c r="Y402" s="23"/>
      <c r="Z402" s="152">
        <f t="shared" ref="Z402:Z408" si="15">+V402-L402</f>
        <v>28515</v>
      </c>
      <c r="AB402" s="448" t="s">
        <v>547</v>
      </c>
      <c r="AD402" s="241"/>
      <c r="AE402" s="241"/>
      <c r="AG402" s="259"/>
      <c r="AH402" s="259"/>
    </row>
    <row r="403" spans="1:34" ht="15" x14ac:dyDescent="0.25">
      <c r="A403" s="95">
        <v>331</v>
      </c>
      <c r="B403" s="36" t="s">
        <v>66</v>
      </c>
      <c r="C403" s="145"/>
      <c r="D403" s="146">
        <v>2121264.9500000002</v>
      </c>
      <c r="E403" s="21"/>
      <c r="F403" s="155">
        <v>46752</v>
      </c>
      <c r="G403" s="148"/>
      <c r="H403" s="163" t="s">
        <v>67</v>
      </c>
      <c r="J403" s="183">
        <v>-2</v>
      </c>
      <c r="K403" s="21"/>
      <c r="L403" s="149">
        <f t="shared" si="14"/>
        <v>70638</v>
      </c>
      <c r="M403" s="127"/>
      <c r="N403" s="184">
        <v>3.33</v>
      </c>
      <c r="P403" s="155">
        <v>46752</v>
      </c>
      <c r="Q403" s="152"/>
      <c r="R403" s="155" t="s">
        <v>190</v>
      </c>
      <c r="T403" s="159">
        <v>-1</v>
      </c>
      <c r="U403" s="23"/>
      <c r="V403" s="153">
        <v>191475</v>
      </c>
      <c r="W403" s="131"/>
      <c r="X403" s="162">
        <v>9.0299999999999994</v>
      </c>
      <c r="Y403" s="23"/>
      <c r="Z403" s="152">
        <f t="shared" si="15"/>
        <v>120837</v>
      </c>
      <c r="AB403" s="448" t="s">
        <v>547</v>
      </c>
      <c r="AD403" s="241"/>
      <c r="AE403" s="241"/>
      <c r="AG403" s="259"/>
      <c r="AH403" s="259"/>
    </row>
    <row r="404" spans="1:34" ht="15" x14ac:dyDescent="0.25">
      <c r="A404" s="95">
        <v>332</v>
      </c>
      <c r="B404" s="19" t="s">
        <v>191</v>
      </c>
      <c r="C404" s="145"/>
      <c r="D404" s="146">
        <v>28035469.789999999</v>
      </c>
      <c r="E404" s="21"/>
      <c r="F404" s="155">
        <v>46752</v>
      </c>
      <c r="G404" s="148"/>
      <c r="H404" s="163" t="s">
        <v>192</v>
      </c>
      <c r="J404" s="183">
        <v>-1</v>
      </c>
      <c r="K404" s="21"/>
      <c r="L404" s="149">
        <f t="shared" si="14"/>
        <v>1735396</v>
      </c>
      <c r="M404" s="127"/>
      <c r="N404" s="184">
        <v>6.19</v>
      </c>
      <c r="P404" s="155">
        <v>46752</v>
      </c>
      <c r="Q404" s="152"/>
      <c r="R404" s="155" t="s">
        <v>193</v>
      </c>
      <c r="T404" s="159">
        <v>0</v>
      </c>
      <c r="U404" s="23"/>
      <c r="V404" s="153">
        <v>2443602</v>
      </c>
      <c r="W404" s="131"/>
      <c r="X404" s="162">
        <v>8.7200000000000006</v>
      </c>
      <c r="Y404" s="23"/>
      <c r="Z404" s="152">
        <f t="shared" si="15"/>
        <v>708206</v>
      </c>
      <c r="AB404" s="448" t="s">
        <v>547</v>
      </c>
      <c r="AD404" s="241"/>
      <c r="AE404" s="241"/>
      <c r="AG404" s="259"/>
      <c r="AH404" s="259"/>
    </row>
    <row r="405" spans="1:34" ht="15" x14ac:dyDescent="0.25">
      <c r="A405" s="95">
        <v>333</v>
      </c>
      <c r="B405" s="19" t="s">
        <v>194</v>
      </c>
      <c r="C405" s="145"/>
      <c r="D405" s="146">
        <v>1985787.7</v>
      </c>
      <c r="E405" s="21"/>
      <c r="F405" s="155">
        <v>46752</v>
      </c>
      <c r="G405" s="148"/>
      <c r="H405" s="163" t="s">
        <v>195</v>
      </c>
      <c r="J405" s="183">
        <v>-2</v>
      </c>
      <c r="K405" s="21"/>
      <c r="L405" s="149">
        <f t="shared" si="14"/>
        <v>63744</v>
      </c>
      <c r="M405" s="127"/>
      <c r="N405" s="184">
        <v>3.21</v>
      </c>
      <c r="P405" s="155">
        <v>46752</v>
      </c>
      <c r="Q405" s="152"/>
      <c r="R405" s="155" t="s">
        <v>196</v>
      </c>
      <c r="T405" s="159">
        <v>-1</v>
      </c>
      <c r="U405" s="23"/>
      <c r="V405" s="153">
        <v>150175</v>
      </c>
      <c r="W405" s="131"/>
      <c r="X405" s="162">
        <v>7.56</v>
      </c>
      <c r="Y405" s="23"/>
      <c r="Z405" s="152">
        <f t="shared" si="15"/>
        <v>86431</v>
      </c>
      <c r="AB405" s="448" t="s">
        <v>547</v>
      </c>
      <c r="AD405" s="241"/>
      <c r="AE405" s="241"/>
      <c r="AG405" s="259"/>
      <c r="AH405" s="259"/>
    </row>
    <row r="406" spans="1:34" ht="15" x14ac:dyDescent="0.25">
      <c r="A406" s="95">
        <v>334</v>
      </c>
      <c r="B406" s="19" t="s">
        <v>75</v>
      </c>
      <c r="C406" s="148"/>
      <c r="D406" s="146">
        <v>1322373.28</v>
      </c>
      <c r="E406" s="21"/>
      <c r="F406" s="155">
        <v>46752</v>
      </c>
      <c r="G406" s="148"/>
      <c r="H406" s="163" t="s">
        <v>197</v>
      </c>
      <c r="J406" s="183">
        <v>-3</v>
      </c>
      <c r="K406" s="21"/>
      <c r="L406" s="149">
        <f t="shared" si="14"/>
        <v>49853</v>
      </c>
      <c r="M406" s="127"/>
      <c r="N406" s="184">
        <v>3.77</v>
      </c>
      <c r="P406" s="155">
        <v>46752</v>
      </c>
      <c r="Q406" s="152"/>
      <c r="R406" s="155" t="s">
        <v>197</v>
      </c>
      <c r="T406" s="159">
        <v>-1</v>
      </c>
      <c r="U406" s="23"/>
      <c r="V406" s="153">
        <v>111111</v>
      </c>
      <c r="W406" s="131"/>
      <c r="X406" s="162">
        <v>8.4</v>
      </c>
      <c r="Y406" s="23"/>
      <c r="Z406" s="152">
        <f t="shared" si="15"/>
        <v>61258</v>
      </c>
      <c r="AB406" s="448" t="s">
        <v>547</v>
      </c>
      <c r="AD406" s="241"/>
      <c r="AE406" s="241"/>
      <c r="AG406" s="259"/>
      <c r="AH406" s="259"/>
    </row>
    <row r="407" spans="1:34" ht="15" x14ac:dyDescent="0.25">
      <c r="A407" s="95">
        <v>335</v>
      </c>
      <c r="B407" s="36" t="s">
        <v>78</v>
      </c>
      <c r="C407" s="145"/>
      <c r="D407" s="146">
        <v>7989.05</v>
      </c>
      <c r="E407" s="21"/>
      <c r="F407" s="155">
        <v>46752</v>
      </c>
      <c r="G407" s="148"/>
      <c r="H407" s="163" t="s">
        <v>198</v>
      </c>
      <c r="J407" s="183">
        <v>-1</v>
      </c>
      <c r="K407" s="21"/>
      <c r="L407" s="149">
        <f t="shared" si="14"/>
        <v>225</v>
      </c>
      <c r="M407" s="127"/>
      <c r="N407" s="184">
        <v>2.82</v>
      </c>
      <c r="P407" s="155">
        <v>46752</v>
      </c>
      <c r="Q407" s="152"/>
      <c r="R407" s="155" t="s">
        <v>198</v>
      </c>
      <c r="T407" s="159">
        <v>-1</v>
      </c>
      <c r="U407" s="23"/>
      <c r="V407" s="153">
        <v>588</v>
      </c>
      <c r="W407" s="131"/>
      <c r="X407" s="162">
        <v>7.36</v>
      </c>
      <c r="Y407" s="23"/>
      <c r="Z407" s="152">
        <f t="shared" si="15"/>
        <v>363</v>
      </c>
      <c r="AB407" s="448" t="s">
        <v>547</v>
      </c>
      <c r="AD407" s="241"/>
      <c r="AE407" s="241"/>
      <c r="AG407" s="259"/>
      <c r="AH407" s="259"/>
    </row>
    <row r="408" spans="1:34" ht="15" x14ac:dyDescent="0.25">
      <c r="A408" s="95">
        <v>336</v>
      </c>
      <c r="B408" s="19" t="s">
        <v>199</v>
      </c>
      <c r="C408" s="145"/>
      <c r="D408" s="146">
        <v>5483.6</v>
      </c>
      <c r="E408" s="21"/>
      <c r="F408" s="155">
        <v>46752</v>
      </c>
      <c r="G408" s="148"/>
      <c r="H408" s="163" t="s">
        <v>67</v>
      </c>
      <c r="J408" s="183">
        <v>-5</v>
      </c>
      <c r="K408" s="21"/>
      <c r="L408" s="149">
        <f t="shared" si="14"/>
        <v>90</v>
      </c>
      <c r="M408" s="127"/>
      <c r="N408" s="184">
        <v>1.64</v>
      </c>
      <c r="P408" s="155">
        <v>46752</v>
      </c>
      <c r="Q408" s="152"/>
      <c r="R408" s="155" t="s">
        <v>200</v>
      </c>
      <c r="T408" s="159">
        <v>-1</v>
      </c>
      <c r="U408" s="23"/>
      <c r="V408" s="153">
        <v>596</v>
      </c>
      <c r="W408" s="131"/>
      <c r="X408" s="162">
        <v>10.87</v>
      </c>
      <c r="Y408" s="23"/>
      <c r="Z408" s="152">
        <f t="shared" si="15"/>
        <v>506</v>
      </c>
      <c r="AB408" s="448" t="s">
        <v>547</v>
      </c>
      <c r="AD408" s="241"/>
      <c r="AE408" s="241"/>
      <c r="AG408" s="259"/>
      <c r="AH408" s="259"/>
    </row>
    <row r="409" spans="1:34" ht="15" x14ac:dyDescent="0.25">
      <c r="B409" s="42" t="s">
        <v>201</v>
      </c>
      <c r="C409" s="148"/>
      <c r="D409" s="166">
        <f>+SUBTOTAL(9,D402:D408)</f>
        <v>33806434.699999996</v>
      </c>
      <c r="E409" s="56"/>
      <c r="F409" s="147"/>
      <c r="G409" s="148"/>
      <c r="J409" s="126"/>
      <c r="K409" s="56"/>
      <c r="L409" s="167">
        <f>+SUBTOTAL(9,L402:L408)</f>
        <v>1929099</v>
      </c>
      <c r="M409" s="127"/>
      <c r="N409" s="150">
        <f>+ROUND(L409/$D409*100,2)</f>
        <v>5.71</v>
      </c>
      <c r="P409" s="151"/>
      <c r="Q409" s="152"/>
      <c r="T409" s="130"/>
      <c r="U409" s="57"/>
      <c r="V409" s="168">
        <f>+SUBTOTAL(9,V402:V408)</f>
        <v>2935215</v>
      </c>
      <c r="W409" s="131"/>
      <c r="X409" s="154">
        <f>+ROUND(V409/D409*100,2)</f>
        <v>8.68</v>
      </c>
      <c r="Y409" s="23"/>
      <c r="Z409" s="191">
        <f>+SUBTOTAL(9,Z402:Z408)</f>
        <v>1006116</v>
      </c>
      <c r="AB409" s="448"/>
      <c r="AD409" s="241"/>
      <c r="AE409" s="241"/>
      <c r="AG409" s="259"/>
      <c r="AH409" s="259"/>
    </row>
    <row r="410" spans="1:34" ht="15" x14ac:dyDescent="0.25">
      <c r="C410" s="148"/>
      <c r="D410" s="146"/>
      <c r="E410" s="21"/>
      <c r="F410" s="147"/>
      <c r="G410" s="148"/>
      <c r="J410" s="126"/>
      <c r="K410" s="21"/>
      <c r="L410" s="187"/>
      <c r="M410" s="127"/>
      <c r="N410" s="150"/>
      <c r="P410" s="151"/>
      <c r="Q410" s="152"/>
      <c r="T410" s="130"/>
      <c r="U410" s="23"/>
      <c r="V410" s="188"/>
      <c r="W410" s="131"/>
      <c r="X410" s="154"/>
      <c r="Y410" s="23"/>
      <c r="Z410" s="152"/>
      <c r="AB410" s="448"/>
      <c r="AD410" s="241"/>
      <c r="AE410" s="241"/>
      <c r="AG410" s="259"/>
      <c r="AH410" s="259"/>
    </row>
    <row r="411" spans="1:34" ht="15" x14ac:dyDescent="0.25">
      <c r="B411" s="55" t="s">
        <v>202</v>
      </c>
      <c r="C411" s="145"/>
      <c r="E411" s="21"/>
      <c r="F411" s="125"/>
      <c r="G411" s="145"/>
      <c r="J411" s="126"/>
      <c r="K411" s="21"/>
      <c r="L411" s="187"/>
      <c r="M411" s="127"/>
      <c r="N411" s="150"/>
      <c r="P411" s="129"/>
      <c r="Q411" s="190"/>
      <c r="T411" s="130"/>
      <c r="U411" s="23"/>
      <c r="V411" s="188"/>
      <c r="W411" s="131"/>
      <c r="X411" s="154"/>
      <c r="Y411" s="23"/>
      <c r="Z411" s="190"/>
      <c r="AB411" s="448"/>
      <c r="AD411" s="241"/>
      <c r="AE411" s="241"/>
      <c r="AG411" s="259"/>
      <c r="AH411" s="259"/>
    </row>
    <row r="412" spans="1:34" ht="15" x14ac:dyDescent="0.25">
      <c r="A412" s="95">
        <v>330.2</v>
      </c>
      <c r="B412" s="19" t="s">
        <v>64</v>
      </c>
      <c r="C412" s="145"/>
      <c r="D412" s="146">
        <v>5879.43</v>
      </c>
      <c r="E412" s="21"/>
      <c r="F412" s="182">
        <v>48944</v>
      </c>
      <c r="G412" s="148"/>
      <c r="H412" s="182" t="s">
        <v>65</v>
      </c>
      <c r="J412" s="183">
        <v>0</v>
      </c>
      <c r="K412" s="21"/>
      <c r="L412" s="149">
        <f t="shared" ref="L412:L418" si="16">+ROUND(N412*D412/100,0)</f>
        <v>81</v>
      </c>
      <c r="M412" s="127"/>
      <c r="N412" s="184">
        <v>1.38</v>
      </c>
      <c r="P412" s="155">
        <v>48944</v>
      </c>
      <c r="Q412" s="152"/>
      <c r="R412" s="155" t="s">
        <v>65</v>
      </c>
      <c r="T412" s="159">
        <v>0</v>
      </c>
      <c r="U412" s="23"/>
      <c r="V412" s="153">
        <v>90</v>
      </c>
      <c r="W412" s="131"/>
      <c r="X412" s="162">
        <v>1.53</v>
      </c>
      <c r="Y412" s="23"/>
      <c r="Z412" s="152">
        <f t="shared" ref="Z412:Z418" si="17">+V412-L412</f>
        <v>9</v>
      </c>
      <c r="AB412" s="448" t="s">
        <v>547</v>
      </c>
      <c r="AD412" s="241"/>
      <c r="AE412" s="241"/>
      <c r="AG412" s="259"/>
      <c r="AH412" s="259"/>
    </row>
    <row r="413" spans="1:34" ht="15" x14ac:dyDescent="0.25">
      <c r="A413" s="95">
        <v>331</v>
      </c>
      <c r="B413" s="36" t="s">
        <v>66</v>
      </c>
      <c r="C413" s="145"/>
      <c r="D413" s="146">
        <v>6757825.2000000002</v>
      </c>
      <c r="E413" s="21"/>
      <c r="F413" s="182">
        <v>48944</v>
      </c>
      <c r="G413" s="148"/>
      <c r="H413" s="182" t="s">
        <v>67</v>
      </c>
      <c r="J413" s="183">
        <v>-3</v>
      </c>
      <c r="K413" s="21"/>
      <c r="L413" s="149">
        <f t="shared" si="16"/>
        <v>208817</v>
      </c>
      <c r="M413" s="127"/>
      <c r="N413" s="184">
        <v>3.09</v>
      </c>
      <c r="P413" s="155">
        <v>48944</v>
      </c>
      <c r="Q413" s="152"/>
      <c r="R413" s="155" t="s">
        <v>190</v>
      </c>
      <c r="T413" s="159">
        <v>-1</v>
      </c>
      <c r="U413" s="23"/>
      <c r="V413" s="153">
        <v>295078</v>
      </c>
      <c r="W413" s="131"/>
      <c r="X413" s="162">
        <v>4.37</v>
      </c>
      <c r="Y413" s="23"/>
      <c r="Z413" s="152">
        <f t="shared" si="17"/>
        <v>86261</v>
      </c>
      <c r="AB413" s="448" t="s">
        <v>547</v>
      </c>
      <c r="AD413" s="241"/>
      <c r="AE413" s="241"/>
      <c r="AG413" s="259"/>
      <c r="AH413" s="259"/>
    </row>
    <row r="414" spans="1:34" ht="15" x14ac:dyDescent="0.25">
      <c r="A414" s="95">
        <v>332</v>
      </c>
      <c r="B414" s="19" t="s">
        <v>191</v>
      </c>
      <c r="C414" s="148"/>
      <c r="D414" s="146">
        <v>42986311.509999998</v>
      </c>
      <c r="E414" s="21"/>
      <c r="F414" s="182">
        <v>48944</v>
      </c>
      <c r="G414" s="148"/>
      <c r="H414" s="182" t="s">
        <v>192</v>
      </c>
      <c r="J414" s="183">
        <v>-2</v>
      </c>
      <c r="K414" s="21"/>
      <c r="L414" s="149">
        <f t="shared" si="16"/>
        <v>1422847</v>
      </c>
      <c r="M414" s="127"/>
      <c r="N414" s="184">
        <v>3.31</v>
      </c>
      <c r="P414" s="155">
        <v>48944</v>
      </c>
      <c r="Q414" s="152"/>
      <c r="R414" s="155" t="s">
        <v>193</v>
      </c>
      <c r="T414" s="159">
        <v>-1</v>
      </c>
      <c r="U414" s="23"/>
      <c r="V414" s="153">
        <v>2051334</v>
      </c>
      <c r="W414" s="131"/>
      <c r="X414" s="162">
        <v>4.7699999999999996</v>
      </c>
      <c r="Y414" s="23"/>
      <c r="Z414" s="152">
        <f t="shared" si="17"/>
        <v>628487</v>
      </c>
      <c r="AB414" s="448" t="s">
        <v>547</v>
      </c>
      <c r="AD414" s="241"/>
      <c r="AE414" s="241"/>
      <c r="AG414" s="259"/>
      <c r="AH414" s="259"/>
    </row>
    <row r="415" spans="1:34" ht="15" x14ac:dyDescent="0.25">
      <c r="A415" s="95">
        <v>333</v>
      </c>
      <c r="B415" s="19" t="s">
        <v>194</v>
      </c>
      <c r="C415" s="145"/>
      <c r="D415" s="146">
        <v>17218606.059999999</v>
      </c>
      <c r="E415" s="21"/>
      <c r="F415" s="182">
        <v>48944</v>
      </c>
      <c r="G415" s="148"/>
      <c r="H415" s="182" t="s">
        <v>195</v>
      </c>
      <c r="J415" s="183">
        <v>-4</v>
      </c>
      <c r="K415" s="21"/>
      <c r="L415" s="149">
        <f t="shared" si="16"/>
        <v>602651</v>
      </c>
      <c r="M415" s="127"/>
      <c r="N415" s="184">
        <v>3.5</v>
      </c>
      <c r="P415" s="155">
        <v>48944</v>
      </c>
      <c r="Q415" s="152"/>
      <c r="R415" s="155" t="s">
        <v>196</v>
      </c>
      <c r="T415" s="159">
        <v>-2</v>
      </c>
      <c r="U415" s="23"/>
      <c r="V415" s="153">
        <v>847567</v>
      </c>
      <c r="W415" s="131"/>
      <c r="X415" s="162">
        <v>4.92</v>
      </c>
      <c r="Y415" s="23"/>
      <c r="Z415" s="152">
        <f t="shared" si="17"/>
        <v>244916</v>
      </c>
      <c r="AB415" s="448" t="s">
        <v>547</v>
      </c>
      <c r="AD415" s="241"/>
      <c r="AE415" s="241"/>
      <c r="AG415" s="259"/>
      <c r="AH415" s="259"/>
    </row>
    <row r="416" spans="1:34" ht="15" x14ac:dyDescent="0.25">
      <c r="A416" s="95">
        <v>334</v>
      </c>
      <c r="B416" s="19" t="s">
        <v>75</v>
      </c>
      <c r="C416" s="145"/>
      <c r="D416" s="146">
        <v>5793747.71</v>
      </c>
      <c r="E416" s="21"/>
      <c r="F416" s="182">
        <v>48944</v>
      </c>
      <c r="G416" s="148"/>
      <c r="H416" s="182" t="s">
        <v>197</v>
      </c>
      <c r="J416" s="183">
        <v>-4</v>
      </c>
      <c r="K416" s="21"/>
      <c r="L416" s="149">
        <f t="shared" si="16"/>
        <v>219583</v>
      </c>
      <c r="M416" s="127"/>
      <c r="N416" s="184">
        <v>3.79</v>
      </c>
      <c r="P416" s="155">
        <v>48944</v>
      </c>
      <c r="Q416" s="152"/>
      <c r="R416" s="155" t="s">
        <v>197</v>
      </c>
      <c r="T416" s="159">
        <v>-2</v>
      </c>
      <c r="U416" s="23"/>
      <c r="V416" s="153">
        <v>273107</v>
      </c>
      <c r="W416" s="131"/>
      <c r="X416" s="162">
        <v>4.71</v>
      </c>
      <c r="Y416" s="23"/>
      <c r="Z416" s="152">
        <f t="shared" si="17"/>
        <v>53524</v>
      </c>
      <c r="AB416" s="448" t="s">
        <v>547</v>
      </c>
      <c r="AD416" s="241"/>
      <c r="AE416" s="241"/>
      <c r="AG416" s="259"/>
      <c r="AH416" s="259"/>
    </row>
    <row r="417" spans="1:34" ht="15" x14ac:dyDescent="0.25">
      <c r="A417" s="95">
        <v>335</v>
      </c>
      <c r="B417" s="36" t="s">
        <v>78</v>
      </c>
      <c r="C417" s="145"/>
      <c r="D417" s="146">
        <v>80052.740000000005</v>
      </c>
      <c r="E417" s="21"/>
      <c r="F417" s="182">
        <v>48944</v>
      </c>
      <c r="G417" s="148"/>
      <c r="H417" s="182" t="s">
        <v>198</v>
      </c>
      <c r="J417" s="183">
        <v>-1</v>
      </c>
      <c r="K417" s="21"/>
      <c r="L417" s="149">
        <f t="shared" si="16"/>
        <v>2185</v>
      </c>
      <c r="M417" s="127"/>
      <c r="N417" s="184">
        <v>2.73</v>
      </c>
      <c r="P417" s="155">
        <v>48944</v>
      </c>
      <c r="Q417" s="152"/>
      <c r="R417" s="155" t="s">
        <v>198</v>
      </c>
      <c r="T417" s="159">
        <v>-1</v>
      </c>
      <c r="U417" s="23"/>
      <c r="V417" s="153">
        <v>2356</v>
      </c>
      <c r="W417" s="131"/>
      <c r="X417" s="162">
        <v>2.94</v>
      </c>
      <c r="Y417" s="23"/>
      <c r="Z417" s="152">
        <f t="shared" si="17"/>
        <v>171</v>
      </c>
      <c r="AB417" s="448" t="s">
        <v>547</v>
      </c>
      <c r="AD417" s="241"/>
      <c r="AE417" s="241"/>
      <c r="AG417" s="259"/>
      <c r="AH417" s="259"/>
    </row>
    <row r="418" spans="1:34" ht="15" x14ac:dyDescent="0.25">
      <c r="A418" s="95">
        <v>336</v>
      </c>
      <c r="B418" s="19" t="s">
        <v>199</v>
      </c>
      <c r="C418" s="145"/>
      <c r="D418" s="146">
        <v>1278037.6100000001</v>
      </c>
      <c r="E418" s="21"/>
      <c r="F418" s="182">
        <v>48944</v>
      </c>
      <c r="G418" s="148"/>
      <c r="H418" s="182" t="s">
        <v>67</v>
      </c>
      <c r="J418" s="183">
        <v>-3</v>
      </c>
      <c r="K418" s="21"/>
      <c r="L418" s="149">
        <f t="shared" si="16"/>
        <v>37574</v>
      </c>
      <c r="M418" s="127"/>
      <c r="N418" s="184">
        <v>2.94</v>
      </c>
      <c r="P418" s="155">
        <v>48944</v>
      </c>
      <c r="Q418" s="152"/>
      <c r="R418" s="155" t="s">
        <v>200</v>
      </c>
      <c r="T418" s="159">
        <v>-2</v>
      </c>
      <c r="U418" s="23"/>
      <c r="V418" s="153">
        <v>65091</v>
      </c>
      <c r="W418" s="131"/>
      <c r="X418" s="162">
        <v>5.09</v>
      </c>
      <c r="Y418" s="23"/>
      <c r="Z418" s="152">
        <f t="shared" si="17"/>
        <v>27517</v>
      </c>
      <c r="AB418" s="448" t="s">
        <v>547</v>
      </c>
      <c r="AD418" s="241"/>
      <c r="AE418" s="241"/>
      <c r="AG418" s="259"/>
      <c r="AH418" s="259"/>
    </row>
    <row r="419" spans="1:34" ht="15" x14ac:dyDescent="0.25">
      <c r="B419" s="42" t="s">
        <v>203</v>
      </c>
      <c r="C419" s="148"/>
      <c r="D419" s="166">
        <f>+SUBTOTAL(9,D412:D418)</f>
        <v>74120460.25999999</v>
      </c>
      <c r="E419" s="56"/>
      <c r="F419" s="147"/>
      <c r="G419" s="148"/>
      <c r="J419" s="126"/>
      <c r="K419" s="56"/>
      <c r="L419" s="167">
        <f>+SUBTOTAL(9,L412:L418)</f>
        <v>2493738</v>
      </c>
      <c r="M419" s="127"/>
      <c r="N419" s="150">
        <f>+ROUND(L419/$D419*100,2)</f>
        <v>3.36</v>
      </c>
      <c r="P419" s="151"/>
      <c r="Q419" s="152"/>
      <c r="T419" s="130"/>
      <c r="U419" s="57"/>
      <c r="V419" s="168">
        <f>+SUBTOTAL(9,V412:V418)</f>
        <v>3534623</v>
      </c>
      <c r="W419" s="131"/>
      <c r="X419" s="154">
        <f>+ROUND(V419/D419*100,2)</f>
        <v>4.7699999999999996</v>
      </c>
      <c r="Y419" s="23"/>
      <c r="Z419" s="191">
        <f>+SUBTOTAL(9,Z412:Z418)</f>
        <v>1040885</v>
      </c>
      <c r="AB419" s="448"/>
      <c r="AD419" s="241"/>
      <c r="AE419" s="241"/>
      <c r="AG419" s="259"/>
      <c r="AH419" s="259"/>
    </row>
    <row r="420" spans="1:34" ht="15" x14ac:dyDescent="0.25">
      <c r="C420" s="145"/>
      <c r="E420" s="21"/>
      <c r="F420" s="125"/>
      <c r="G420" s="145"/>
      <c r="J420" s="126"/>
      <c r="K420" s="21"/>
      <c r="L420" s="187"/>
      <c r="M420" s="127"/>
      <c r="N420" s="150"/>
      <c r="P420" s="129"/>
      <c r="Q420" s="190"/>
      <c r="T420" s="130"/>
      <c r="U420" s="23"/>
      <c r="V420" s="188"/>
      <c r="W420" s="131"/>
      <c r="X420" s="154"/>
      <c r="Y420" s="23"/>
      <c r="Z420" s="190"/>
      <c r="AB420" s="448"/>
      <c r="AD420" s="241"/>
      <c r="AE420" s="241"/>
      <c r="AG420" s="259"/>
      <c r="AH420" s="259"/>
    </row>
    <row r="421" spans="1:34" ht="15" x14ac:dyDescent="0.25">
      <c r="B421" s="55" t="s">
        <v>204</v>
      </c>
      <c r="C421" s="145"/>
      <c r="E421" s="21"/>
      <c r="F421" s="125"/>
      <c r="G421" s="145"/>
      <c r="J421" s="126"/>
      <c r="K421" s="21"/>
      <c r="L421" s="187"/>
      <c r="M421" s="127"/>
      <c r="N421" s="150"/>
      <c r="P421" s="129"/>
      <c r="Q421" s="190"/>
      <c r="T421" s="130"/>
      <c r="U421" s="23"/>
      <c r="V421" s="188"/>
      <c r="W421" s="131"/>
      <c r="X421" s="154"/>
      <c r="Y421" s="23"/>
      <c r="Z421" s="190"/>
      <c r="AB421" s="448"/>
      <c r="AD421" s="241"/>
      <c r="AE421" s="241"/>
      <c r="AG421" s="259"/>
      <c r="AH421" s="259"/>
    </row>
    <row r="422" spans="1:34" ht="15" x14ac:dyDescent="0.25">
      <c r="A422" s="95">
        <v>331</v>
      </c>
      <c r="B422" s="36" t="s">
        <v>66</v>
      </c>
      <c r="C422" s="145"/>
      <c r="D422" s="146">
        <v>94226</v>
      </c>
      <c r="E422" s="21"/>
      <c r="F422" s="182">
        <v>42735</v>
      </c>
      <c r="G422" s="148"/>
      <c r="H422" s="182" t="s">
        <v>67</v>
      </c>
      <c r="J422" s="183">
        <v>0</v>
      </c>
      <c r="K422" s="21"/>
      <c r="L422" s="149">
        <f t="shared" ref="L422:L427" si="18">+ROUND(N422*D422/100,0)</f>
        <v>1969</v>
      </c>
      <c r="M422" s="127"/>
      <c r="N422" s="184">
        <v>2.09</v>
      </c>
      <c r="P422" s="155">
        <v>47848</v>
      </c>
      <c r="Q422" s="152"/>
      <c r="R422" s="155" t="s">
        <v>190</v>
      </c>
      <c r="T422" s="159">
        <v>-1</v>
      </c>
      <c r="U422" s="23"/>
      <c r="V422" s="153">
        <v>849</v>
      </c>
      <c r="W422" s="131"/>
      <c r="X422" s="162">
        <v>0.9</v>
      </c>
      <c r="Y422" s="23"/>
      <c r="Z422" s="152">
        <f t="shared" ref="Z422:Z427" si="19">+V422-L422</f>
        <v>-1120</v>
      </c>
      <c r="AB422" s="448" t="s">
        <v>548</v>
      </c>
      <c r="AC422" s="448"/>
      <c r="AD422" s="241"/>
      <c r="AE422" s="241"/>
      <c r="AG422" s="259"/>
      <c r="AH422" s="259"/>
    </row>
    <row r="423" spans="1:34" ht="15" x14ac:dyDescent="0.25">
      <c r="A423" s="95">
        <v>332</v>
      </c>
      <c r="B423" s="19" t="s">
        <v>191</v>
      </c>
      <c r="C423" s="148"/>
      <c r="D423" s="146">
        <v>1393704.74</v>
      </c>
      <c r="E423" s="21"/>
      <c r="F423" s="182">
        <v>42735</v>
      </c>
      <c r="G423" s="148"/>
      <c r="H423" s="182" t="s">
        <v>192</v>
      </c>
      <c r="J423" s="183">
        <v>0</v>
      </c>
      <c r="K423" s="21"/>
      <c r="L423" s="149">
        <f t="shared" si="18"/>
        <v>245850</v>
      </c>
      <c r="M423" s="127"/>
      <c r="N423" s="184">
        <v>17.64</v>
      </c>
      <c r="P423" s="155">
        <v>47848</v>
      </c>
      <c r="Q423" s="152"/>
      <c r="R423" s="155" t="s">
        <v>193</v>
      </c>
      <c r="T423" s="159">
        <v>-1</v>
      </c>
      <c r="U423" s="23"/>
      <c r="V423" s="153">
        <v>0</v>
      </c>
      <c r="W423" s="131"/>
      <c r="X423" s="162">
        <v>0</v>
      </c>
      <c r="Y423" s="23"/>
      <c r="Z423" s="152">
        <f t="shared" si="19"/>
        <v>-245850</v>
      </c>
      <c r="AB423" s="448" t="s">
        <v>548</v>
      </c>
      <c r="AC423" s="448"/>
      <c r="AD423" s="241"/>
      <c r="AE423" s="241"/>
      <c r="AG423" s="259"/>
      <c r="AH423" s="259"/>
    </row>
    <row r="424" spans="1:34" ht="15" x14ac:dyDescent="0.25">
      <c r="A424" s="95">
        <v>333</v>
      </c>
      <c r="B424" s="19" t="s">
        <v>194</v>
      </c>
      <c r="C424" s="148"/>
      <c r="D424" s="146">
        <v>842019.85</v>
      </c>
      <c r="E424" s="21"/>
      <c r="F424" s="182">
        <v>42735</v>
      </c>
      <c r="G424" s="148"/>
      <c r="H424" s="182" t="s">
        <v>195</v>
      </c>
      <c r="J424" s="183">
        <v>-1</v>
      </c>
      <c r="K424" s="21"/>
      <c r="L424" s="149">
        <f t="shared" si="18"/>
        <v>57173</v>
      </c>
      <c r="M424" s="127"/>
      <c r="N424" s="184">
        <v>6.79</v>
      </c>
      <c r="P424" s="155">
        <v>47848</v>
      </c>
      <c r="Q424" s="152"/>
      <c r="R424" s="155" t="s">
        <v>196</v>
      </c>
      <c r="T424" s="159">
        <v>-1</v>
      </c>
      <c r="U424" s="23"/>
      <c r="V424" s="153">
        <v>60092</v>
      </c>
      <c r="W424" s="131"/>
      <c r="X424" s="162">
        <v>7.14</v>
      </c>
      <c r="Y424" s="23"/>
      <c r="Z424" s="152">
        <f t="shared" si="19"/>
        <v>2919</v>
      </c>
      <c r="AB424" s="448" t="s">
        <v>548</v>
      </c>
      <c r="AC424" s="448"/>
      <c r="AD424" s="241"/>
      <c r="AE424" s="241"/>
      <c r="AG424" s="259"/>
      <c r="AH424" s="259"/>
    </row>
    <row r="425" spans="1:34" ht="15" x14ac:dyDescent="0.25">
      <c r="A425" s="95">
        <v>334</v>
      </c>
      <c r="B425" s="19" t="s">
        <v>75</v>
      </c>
      <c r="C425" s="148"/>
      <c r="D425" s="146">
        <v>606325.85</v>
      </c>
      <c r="E425" s="21"/>
      <c r="F425" s="182">
        <v>42735</v>
      </c>
      <c r="G425" s="148"/>
      <c r="H425" s="182" t="s">
        <v>197</v>
      </c>
      <c r="J425" s="183">
        <v>0</v>
      </c>
      <c r="K425" s="21"/>
      <c r="L425" s="149">
        <f t="shared" si="18"/>
        <v>21403</v>
      </c>
      <c r="M425" s="127"/>
      <c r="N425" s="184">
        <v>3.53</v>
      </c>
      <c r="P425" s="155">
        <v>47848</v>
      </c>
      <c r="Q425" s="152"/>
      <c r="R425" s="155" t="s">
        <v>197</v>
      </c>
      <c r="T425" s="159">
        <v>-2</v>
      </c>
      <c r="U425" s="23"/>
      <c r="V425" s="153">
        <v>0</v>
      </c>
      <c r="W425" s="131"/>
      <c r="X425" s="162">
        <v>0</v>
      </c>
      <c r="Y425" s="23"/>
      <c r="Z425" s="152">
        <f t="shared" si="19"/>
        <v>-21403</v>
      </c>
      <c r="AB425" s="448" t="s">
        <v>548</v>
      </c>
      <c r="AC425" s="448"/>
      <c r="AD425" s="241"/>
      <c r="AE425" s="241"/>
      <c r="AG425" s="259"/>
      <c r="AH425" s="259"/>
    </row>
    <row r="426" spans="1:34" ht="15" x14ac:dyDescent="0.25">
      <c r="A426" s="95">
        <v>335</v>
      </c>
      <c r="B426" s="36" t="s">
        <v>78</v>
      </c>
      <c r="C426" s="145"/>
      <c r="D426" s="146">
        <v>15096.48</v>
      </c>
      <c r="E426" s="21"/>
      <c r="F426" s="182">
        <v>42735</v>
      </c>
      <c r="G426" s="148"/>
      <c r="H426" s="182" t="s">
        <v>198</v>
      </c>
      <c r="J426" s="183">
        <v>0</v>
      </c>
      <c r="K426" s="21"/>
      <c r="L426" s="149">
        <f t="shared" si="18"/>
        <v>510</v>
      </c>
      <c r="M426" s="127"/>
      <c r="N426" s="184">
        <v>3.38</v>
      </c>
      <c r="P426" s="155">
        <v>47848</v>
      </c>
      <c r="Q426" s="152"/>
      <c r="R426" s="155" t="s">
        <v>198</v>
      </c>
      <c r="T426" s="159">
        <v>-1</v>
      </c>
      <c r="U426" s="23"/>
      <c r="V426" s="153">
        <v>0</v>
      </c>
      <c r="W426" s="131"/>
      <c r="X426" s="162">
        <v>0</v>
      </c>
      <c r="Y426" s="23"/>
      <c r="Z426" s="152">
        <f t="shared" si="19"/>
        <v>-510</v>
      </c>
      <c r="AB426" s="448" t="s">
        <v>548</v>
      </c>
      <c r="AC426" s="448"/>
      <c r="AD426" s="241"/>
      <c r="AE426" s="241"/>
      <c r="AG426" s="259"/>
      <c r="AH426" s="259"/>
    </row>
    <row r="427" spans="1:34" ht="15" x14ac:dyDescent="0.25">
      <c r="A427" s="95">
        <v>336</v>
      </c>
      <c r="B427" s="19" t="s">
        <v>199</v>
      </c>
      <c r="C427" s="145"/>
      <c r="D427" s="146">
        <v>168.16</v>
      </c>
      <c r="E427" s="21"/>
      <c r="F427" s="182">
        <v>42735</v>
      </c>
      <c r="G427" s="148"/>
      <c r="H427" s="182" t="s">
        <v>67</v>
      </c>
      <c r="J427" s="183">
        <v>0</v>
      </c>
      <c r="K427" s="21"/>
      <c r="L427" s="149">
        <f t="shared" si="18"/>
        <v>0</v>
      </c>
      <c r="M427" s="127"/>
      <c r="N427" s="184">
        <v>0</v>
      </c>
      <c r="P427" s="155">
        <v>47848</v>
      </c>
      <c r="Q427" s="152"/>
      <c r="R427" s="155" t="s">
        <v>200</v>
      </c>
      <c r="T427" s="159">
        <v>-5</v>
      </c>
      <c r="U427" s="23"/>
      <c r="V427" s="153">
        <v>0</v>
      </c>
      <c r="W427" s="131"/>
      <c r="X427" s="162">
        <v>0</v>
      </c>
      <c r="Y427" s="23"/>
      <c r="Z427" s="152">
        <f t="shared" si="19"/>
        <v>0</v>
      </c>
      <c r="AB427" s="448" t="s">
        <v>548</v>
      </c>
      <c r="AC427" s="448"/>
      <c r="AD427" s="241"/>
      <c r="AE427" s="241"/>
      <c r="AG427" s="259"/>
      <c r="AH427" s="259"/>
    </row>
    <row r="428" spans="1:34" ht="15" x14ac:dyDescent="0.25">
      <c r="B428" s="42" t="s">
        <v>205</v>
      </c>
      <c r="C428" s="148"/>
      <c r="D428" s="166">
        <f>+SUBTOTAL(9,D421:D427)</f>
        <v>2951541.08</v>
      </c>
      <c r="E428" s="56"/>
      <c r="F428" s="182"/>
      <c r="G428" s="148"/>
      <c r="H428" s="182"/>
      <c r="J428" s="183"/>
      <c r="K428" s="56"/>
      <c r="L428" s="167">
        <f>+SUBTOTAL(9,L421:L427)</f>
        <v>326905</v>
      </c>
      <c r="M428" s="127"/>
      <c r="N428" s="150">
        <f>+ROUND(L428/$D428*100,2)</f>
        <v>11.08</v>
      </c>
      <c r="P428" s="151"/>
      <c r="Q428" s="152"/>
      <c r="T428" s="130"/>
      <c r="U428" s="57"/>
      <c r="V428" s="168">
        <f>+SUBTOTAL(9,V421:V427)</f>
        <v>60941</v>
      </c>
      <c r="W428" s="131"/>
      <c r="X428" s="154">
        <f>+ROUND(V428/D428*100,2)</f>
        <v>2.06</v>
      </c>
      <c r="Y428" s="23"/>
      <c r="Z428" s="191">
        <f>+SUBTOTAL(9,Z421:Z427)</f>
        <v>-265964</v>
      </c>
      <c r="AB428" s="448"/>
      <c r="AC428" s="448"/>
      <c r="AD428" s="241"/>
      <c r="AE428" s="241"/>
      <c r="AG428" s="259"/>
      <c r="AH428" s="259"/>
    </row>
    <row r="429" spans="1:34" ht="15" x14ac:dyDescent="0.25">
      <c r="C429" s="145"/>
      <c r="E429" s="21"/>
      <c r="F429" s="125"/>
      <c r="G429" s="145"/>
      <c r="J429" s="126"/>
      <c r="K429" s="21"/>
      <c r="L429" s="187"/>
      <c r="M429" s="127"/>
      <c r="N429" s="150"/>
      <c r="P429" s="129"/>
      <c r="Q429" s="190"/>
      <c r="T429" s="130"/>
      <c r="U429" s="23"/>
      <c r="V429" s="188"/>
      <c r="W429" s="131"/>
      <c r="X429" s="154"/>
      <c r="Y429" s="23"/>
      <c r="Z429" s="190"/>
      <c r="AB429" s="448"/>
      <c r="AD429" s="241"/>
      <c r="AE429" s="241"/>
      <c r="AG429" s="259"/>
      <c r="AH429" s="259"/>
    </row>
    <row r="430" spans="1:34" ht="15" x14ac:dyDescent="0.25">
      <c r="B430" s="55" t="s">
        <v>206</v>
      </c>
      <c r="C430" s="145"/>
      <c r="E430" s="21"/>
      <c r="F430" s="125"/>
      <c r="G430" s="145"/>
      <c r="J430" s="126"/>
      <c r="K430" s="21"/>
      <c r="L430" s="187"/>
      <c r="M430" s="127"/>
      <c r="N430" s="150"/>
      <c r="P430" s="129"/>
      <c r="Q430" s="190"/>
      <c r="T430" s="130"/>
      <c r="U430" s="23"/>
      <c r="V430" s="188"/>
      <c r="W430" s="131"/>
      <c r="X430" s="154"/>
      <c r="Y430" s="23"/>
      <c r="Z430" s="190"/>
      <c r="AB430" s="448"/>
      <c r="AD430" s="241"/>
      <c r="AE430" s="241"/>
      <c r="AG430" s="259"/>
      <c r="AH430" s="259"/>
    </row>
    <row r="431" spans="1:34" ht="15" x14ac:dyDescent="0.25">
      <c r="A431" s="95">
        <v>331</v>
      </c>
      <c r="B431" s="36" t="s">
        <v>66</v>
      </c>
      <c r="C431" s="145"/>
      <c r="D431" s="146">
        <v>755679.04</v>
      </c>
      <c r="E431" s="21"/>
      <c r="F431" s="182">
        <v>56249</v>
      </c>
      <c r="G431" s="148"/>
      <c r="H431" s="182" t="s">
        <v>67</v>
      </c>
      <c r="J431" s="183">
        <v>-5</v>
      </c>
      <c r="K431" s="21"/>
      <c r="L431" s="149">
        <f t="shared" ref="L431:L435" si="20">+ROUND(N431*D431/100,0)</f>
        <v>10655</v>
      </c>
      <c r="M431" s="127"/>
      <c r="N431" s="184">
        <v>1.41</v>
      </c>
      <c r="P431" s="155">
        <v>56249</v>
      </c>
      <c r="Q431" s="152"/>
      <c r="R431" s="155" t="s">
        <v>190</v>
      </c>
      <c r="T431" s="159">
        <v>-3</v>
      </c>
      <c r="U431" s="23"/>
      <c r="V431" s="153">
        <v>13263</v>
      </c>
      <c r="W431" s="131"/>
      <c r="X431" s="162">
        <v>1.76</v>
      </c>
      <c r="Y431" s="23"/>
      <c r="Z431" s="152">
        <f t="shared" ref="Z431:Z435" si="21">+V431-L431</f>
        <v>2608</v>
      </c>
      <c r="AB431" s="448" t="s">
        <v>547</v>
      </c>
      <c r="AD431" s="241"/>
      <c r="AE431" s="241"/>
      <c r="AG431" s="259"/>
      <c r="AH431" s="259"/>
    </row>
    <row r="432" spans="1:34" ht="15" x14ac:dyDescent="0.25">
      <c r="A432" s="95">
        <v>332</v>
      </c>
      <c r="B432" s="19" t="s">
        <v>191</v>
      </c>
      <c r="C432" s="145"/>
      <c r="D432" s="146">
        <v>5821951.25</v>
      </c>
      <c r="E432" s="21"/>
      <c r="F432" s="182">
        <v>56249</v>
      </c>
      <c r="G432" s="148"/>
      <c r="H432" s="182" t="s">
        <v>192</v>
      </c>
      <c r="J432" s="183">
        <v>-4</v>
      </c>
      <c r="K432" s="21"/>
      <c r="L432" s="149">
        <f t="shared" si="20"/>
        <v>75103</v>
      </c>
      <c r="M432" s="127"/>
      <c r="N432" s="184">
        <v>1.29</v>
      </c>
      <c r="P432" s="155">
        <v>56249</v>
      </c>
      <c r="Q432" s="152"/>
      <c r="R432" s="155" t="s">
        <v>193</v>
      </c>
      <c r="T432" s="159">
        <v>-3</v>
      </c>
      <c r="U432" s="23"/>
      <c r="V432" s="153">
        <v>101626</v>
      </c>
      <c r="W432" s="131"/>
      <c r="X432" s="162">
        <v>1.75</v>
      </c>
      <c r="Y432" s="23"/>
      <c r="Z432" s="152">
        <f t="shared" si="21"/>
        <v>26523</v>
      </c>
      <c r="AB432" s="448" t="s">
        <v>547</v>
      </c>
      <c r="AD432" s="241"/>
      <c r="AE432" s="241"/>
      <c r="AG432" s="259"/>
      <c r="AH432" s="259"/>
    </row>
    <row r="433" spans="1:34" ht="15" x14ac:dyDescent="0.25">
      <c r="A433" s="95">
        <v>333</v>
      </c>
      <c r="B433" s="19" t="s">
        <v>194</v>
      </c>
      <c r="C433" s="145"/>
      <c r="D433" s="146">
        <v>1567382.45</v>
      </c>
      <c r="E433" s="21"/>
      <c r="F433" s="182">
        <v>56249</v>
      </c>
      <c r="G433" s="148"/>
      <c r="H433" s="182" t="s">
        <v>195</v>
      </c>
      <c r="J433" s="183">
        <v>-8</v>
      </c>
      <c r="K433" s="21"/>
      <c r="L433" s="149">
        <f t="shared" si="20"/>
        <v>22884</v>
      </c>
      <c r="M433" s="127"/>
      <c r="N433" s="184">
        <v>1.46</v>
      </c>
      <c r="P433" s="155">
        <v>56249</v>
      </c>
      <c r="Q433" s="152"/>
      <c r="R433" s="155" t="s">
        <v>196</v>
      </c>
      <c r="T433" s="159">
        <v>-7</v>
      </c>
      <c r="U433" s="23"/>
      <c r="V433" s="153">
        <v>25640</v>
      </c>
      <c r="W433" s="131"/>
      <c r="X433" s="162">
        <v>1.64</v>
      </c>
      <c r="Y433" s="23"/>
      <c r="Z433" s="152">
        <f t="shared" si="21"/>
        <v>2756</v>
      </c>
      <c r="AB433" s="448" t="s">
        <v>547</v>
      </c>
      <c r="AD433" s="241"/>
      <c r="AE433" s="241"/>
      <c r="AG433" s="259"/>
      <c r="AH433" s="259"/>
    </row>
    <row r="434" spans="1:34" ht="15" x14ac:dyDescent="0.25">
      <c r="A434" s="95">
        <v>334</v>
      </c>
      <c r="B434" s="19" t="s">
        <v>75</v>
      </c>
      <c r="C434" s="145"/>
      <c r="D434" s="146">
        <v>391974.23</v>
      </c>
      <c r="E434" s="21"/>
      <c r="F434" s="182">
        <v>56249</v>
      </c>
      <c r="G434" s="148"/>
      <c r="H434" s="182" t="s">
        <v>197</v>
      </c>
      <c r="J434" s="183">
        <v>-8</v>
      </c>
      <c r="K434" s="21"/>
      <c r="L434" s="149">
        <f t="shared" si="20"/>
        <v>5958</v>
      </c>
      <c r="M434" s="127"/>
      <c r="N434" s="184">
        <v>1.52</v>
      </c>
      <c r="P434" s="155">
        <v>56249</v>
      </c>
      <c r="Q434" s="152"/>
      <c r="R434" s="155" t="s">
        <v>197</v>
      </c>
      <c r="T434" s="159">
        <v>-5</v>
      </c>
      <c r="U434" s="23"/>
      <c r="V434" s="153">
        <v>7886</v>
      </c>
      <c r="W434" s="131"/>
      <c r="X434" s="162">
        <v>2.0099999999999998</v>
      </c>
      <c r="Y434" s="23"/>
      <c r="Z434" s="152">
        <f t="shared" si="21"/>
        <v>1928</v>
      </c>
      <c r="AB434" s="448" t="s">
        <v>547</v>
      </c>
      <c r="AD434" s="241"/>
      <c r="AE434" s="241"/>
      <c r="AG434" s="259"/>
      <c r="AH434" s="259"/>
    </row>
    <row r="435" spans="1:34" ht="15" x14ac:dyDescent="0.25">
      <c r="A435" s="95">
        <v>336</v>
      </c>
      <c r="B435" s="19" t="s">
        <v>199</v>
      </c>
      <c r="C435" s="145"/>
      <c r="D435" s="146">
        <v>233108.67</v>
      </c>
      <c r="E435" s="21"/>
      <c r="F435" s="182">
        <v>56249</v>
      </c>
      <c r="G435" s="148"/>
      <c r="H435" s="182" t="s">
        <v>67</v>
      </c>
      <c r="J435" s="183">
        <v>-4</v>
      </c>
      <c r="K435" s="21"/>
      <c r="L435" s="149">
        <f t="shared" si="20"/>
        <v>4965</v>
      </c>
      <c r="M435" s="127"/>
      <c r="N435" s="184">
        <v>2.13</v>
      </c>
      <c r="P435" s="155">
        <v>56249</v>
      </c>
      <c r="Q435" s="152"/>
      <c r="R435" s="155" t="s">
        <v>200</v>
      </c>
      <c r="T435" s="159">
        <v>-5</v>
      </c>
      <c r="U435" s="23"/>
      <c r="V435" s="153">
        <v>4432</v>
      </c>
      <c r="W435" s="131"/>
      <c r="X435" s="162">
        <v>1.9</v>
      </c>
      <c r="Y435" s="23"/>
      <c r="Z435" s="152">
        <f t="shared" si="21"/>
        <v>-533</v>
      </c>
      <c r="AB435" s="448" t="s">
        <v>547</v>
      </c>
      <c r="AD435" s="241"/>
      <c r="AE435" s="241"/>
      <c r="AG435" s="259"/>
      <c r="AH435" s="259"/>
    </row>
    <row r="436" spans="1:34" ht="15" x14ac:dyDescent="0.25">
      <c r="B436" s="42" t="s">
        <v>207</v>
      </c>
      <c r="C436" s="148"/>
      <c r="D436" s="166">
        <f>+SUBTOTAL(9,D429:D435)</f>
        <v>8770095.6400000006</v>
      </c>
      <c r="E436" s="56"/>
      <c r="F436" s="147"/>
      <c r="G436" s="148"/>
      <c r="J436" s="126"/>
      <c r="K436" s="56"/>
      <c r="L436" s="167">
        <f>+SUBTOTAL(9,L429:L435)</f>
        <v>119565</v>
      </c>
      <c r="M436" s="127"/>
      <c r="N436" s="150">
        <f>+ROUND(L436/$D436*100,2)</f>
        <v>1.36</v>
      </c>
      <c r="P436" s="151"/>
      <c r="Q436" s="152"/>
      <c r="T436" s="130"/>
      <c r="U436" s="57"/>
      <c r="V436" s="168">
        <f>+SUBTOTAL(9,V429:V435)</f>
        <v>152847</v>
      </c>
      <c r="W436" s="131"/>
      <c r="X436" s="154">
        <f>+ROUND(V436/D436*100,2)</f>
        <v>1.74</v>
      </c>
      <c r="Y436" s="23"/>
      <c r="Z436" s="191">
        <f>+SUBTOTAL(9,Z429:Z435)</f>
        <v>33282</v>
      </c>
      <c r="AB436" s="448"/>
      <c r="AD436" s="241"/>
      <c r="AE436" s="241"/>
      <c r="AG436" s="259"/>
      <c r="AH436" s="259"/>
    </row>
    <row r="437" spans="1:34" ht="15" x14ac:dyDescent="0.25">
      <c r="C437" s="145"/>
      <c r="E437" s="21"/>
      <c r="F437" s="125"/>
      <c r="G437" s="145"/>
      <c r="J437" s="126"/>
      <c r="K437" s="21"/>
      <c r="L437" s="187"/>
      <c r="M437" s="127"/>
      <c r="N437" s="150"/>
      <c r="P437" s="129"/>
      <c r="Q437" s="190"/>
      <c r="T437" s="130"/>
      <c r="U437" s="23"/>
      <c r="V437" s="188"/>
      <c r="W437" s="131"/>
      <c r="X437" s="154"/>
      <c r="Y437" s="23"/>
      <c r="Z437" s="190"/>
      <c r="AB437" s="448"/>
      <c r="AD437" s="241"/>
      <c r="AE437" s="241"/>
      <c r="AG437" s="259"/>
      <c r="AH437" s="259"/>
    </row>
    <row r="438" spans="1:34" ht="15" x14ac:dyDescent="0.25">
      <c r="B438" s="55" t="s">
        <v>208</v>
      </c>
      <c r="C438" s="145"/>
      <c r="E438" s="21"/>
      <c r="F438" s="125"/>
      <c r="G438" s="145"/>
      <c r="J438" s="126"/>
      <c r="K438" s="21"/>
      <c r="L438" s="187"/>
      <c r="M438" s="127"/>
      <c r="N438" s="150"/>
      <c r="P438" s="129"/>
      <c r="Q438" s="190"/>
      <c r="T438" s="130"/>
      <c r="U438" s="23"/>
      <c r="V438" s="188"/>
      <c r="W438" s="131"/>
      <c r="X438" s="154"/>
      <c r="Y438" s="23"/>
      <c r="Z438" s="190"/>
      <c r="AB438" s="448"/>
      <c r="AD438" s="241"/>
      <c r="AE438" s="241"/>
      <c r="AG438" s="259"/>
      <c r="AH438" s="259"/>
    </row>
    <row r="439" spans="1:34" ht="15" x14ac:dyDescent="0.25">
      <c r="A439" s="95">
        <v>330.2</v>
      </c>
      <c r="B439" s="19" t="s">
        <v>177</v>
      </c>
      <c r="C439" s="145"/>
      <c r="D439" s="146">
        <v>655.72</v>
      </c>
      <c r="E439" s="21"/>
      <c r="F439" s="182"/>
      <c r="G439" s="148"/>
      <c r="H439" s="182"/>
      <c r="J439" s="183"/>
      <c r="K439" s="21"/>
      <c r="L439" s="149"/>
      <c r="M439" s="127"/>
      <c r="N439" s="184"/>
      <c r="P439" s="155">
        <v>60267</v>
      </c>
      <c r="Q439" s="152"/>
      <c r="R439" s="155" t="s">
        <v>65</v>
      </c>
      <c r="T439" s="159">
        <v>0</v>
      </c>
      <c r="U439" s="23"/>
      <c r="V439" s="153">
        <v>8</v>
      </c>
      <c r="W439" s="131"/>
      <c r="X439" s="162">
        <v>1.22</v>
      </c>
      <c r="Y439" s="23"/>
      <c r="Z439" s="152">
        <f t="shared" ref="Z439:Z447" si="22">+V439-L439</f>
        <v>8</v>
      </c>
      <c r="AB439" s="448" t="s">
        <v>547</v>
      </c>
      <c r="AD439" s="241"/>
      <c r="AE439" s="241"/>
      <c r="AG439" s="259"/>
      <c r="AH439" s="259"/>
    </row>
    <row r="440" spans="1:34" ht="15" x14ac:dyDescent="0.25">
      <c r="A440" s="95">
        <v>330.3</v>
      </c>
      <c r="B440" s="19" t="s">
        <v>177</v>
      </c>
      <c r="C440" s="145"/>
      <c r="D440" s="146">
        <v>4818.3100000000004</v>
      </c>
      <c r="E440" s="21"/>
      <c r="F440" s="182">
        <v>45657</v>
      </c>
      <c r="G440" s="148"/>
      <c r="H440" s="182" t="s">
        <v>65</v>
      </c>
      <c r="J440" s="183">
        <v>0</v>
      </c>
      <c r="K440" s="21"/>
      <c r="L440" s="149">
        <f t="shared" ref="L440:L447" si="23">+ROUND(N440*D440/100,0)</f>
        <v>150</v>
      </c>
      <c r="M440" s="127"/>
      <c r="N440" s="184">
        <v>3.11</v>
      </c>
      <c r="P440" s="155">
        <v>60267</v>
      </c>
      <c r="Q440" s="152"/>
      <c r="R440" s="155" t="s">
        <v>65</v>
      </c>
      <c r="T440" s="159">
        <v>0</v>
      </c>
      <c r="U440" s="23"/>
      <c r="V440" s="153">
        <v>0</v>
      </c>
      <c r="W440" s="131"/>
      <c r="X440" s="162">
        <v>0</v>
      </c>
      <c r="Y440" s="23"/>
      <c r="Z440" s="152">
        <f t="shared" si="22"/>
        <v>-150</v>
      </c>
      <c r="AB440" s="448" t="s">
        <v>547</v>
      </c>
      <c r="AD440" s="241"/>
      <c r="AE440" s="241"/>
      <c r="AG440" s="259"/>
      <c r="AH440" s="259"/>
    </row>
    <row r="441" spans="1:34" ht="15" x14ac:dyDescent="0.25">
      <c r="A441" s="95">
        <v>330.4</v>
      </c>
      <c r="B441" s="19" t="s">
        <v>209</v>
      </c>
      <c r="C441" s="145"/>
      <c r="D441" s="146">
        <v>90968.42</v>
      </c>
      <c r="E441" s="21"/>
      <c r="F441" s="182">
        <v>45657</v>
      </c>
      <c r="G441" s="148"/>
      <c r="H441" s="182" t="s">
        <v>65</v>
      </c>
      <c r="J441" s="183">
        <v>0</v>
      </c>
      <c r="K441" s="21"/>
      <c r="L441" s="149">
        <f t="shared" si="23"/>
        <v>3029</v>
      </c>
      <c r="M441" s="127"/>
      <c r="N441" s="184">
        <v>3.33</v>
      </c>
      <c r="P441" s="155">
        <v>60267</v>
      </c>
      <c r="Q441" s="152"/>
      <c r="R441" s="155" t="s">
        <v>65</v>
      </c>
      <c r="T441" s="159">
        <v>0</v>
      </c>
      <c r="U441" s="23"/>
      <c r="V441" s="153">
        <v>0</v>
      </c>
      <c r="W441" s="131"/>
      <c r="X441" s="162">
        <v>0</v>
      </c>
      <c r="Y441" s="23"/>
      <c r="Z441" s="152">
        <f t="shared" si="22"/>
        <v>-3029</v>
      </c>
      <c r="AB441" s="448" t="s">
        <v>547</v>
      </c>
      <c r="AD441" s="241"/>
      <c r="AE441" s="241"/>
      <c r="AG441" s="259"/>
      <c r="AH441" s="259"/>
    </row>
    <row r="442" spans="1:34" ht="15" x14ac:dyDescent="0.25">
      <c r="A442" s="95">
        <v>331</v>
      </c>
      <c r="B442" s="36" t="s">
        <v>66</v>
      </c>
      <c r="C442" s="145"/>
      <c r="D442" s="146">
        <v>4009355.14</v>
      </c>
      <c r="E442" s="21"/>
      <c r="F442" s="182">
        <v>45657</v>
      </c>
      <c r="G442" s="148"/>
      <c r="H442" s="182" t="s">
        <v>67</v>
      </c>
      <c r="J442" s="183">
        <v>-1</v>
      </c>
      <c r="K442" s="21"/>
      <c r="L442" s="149">
        <f t="shared" si="23"/>
        <v>202873</v>
      </c>
      <c r="M442" s="127"/>
      <c r="N442" s="184">
        <v>5.0599999999999996</v>
      </c>
      <c r="P442" s="155">
        <v>60267</v>
      </c>
      <c r="Q442" s="152"/>
      <c r="R442" s="155" t="s">
        <v>190</v>
      </c>
      <c r="T442" s="159">
        <v>-5</v>
      </c>
      <c r="U442" s="23"/>
      <c r="V442" s="153">
        <v>24496</v>
      </c>
      <c r="W442" s="131"/>
      <c r="X442" s="162">
        <v>0.61</v>
      </c>
      <c r="Y442" s="23"/>
      <c r="Z442" s="152">
        <f t="shared" si="22"/>
        <v>-178377</v>
      </c>
      <c r="AB442" s="448" t="s">
        <v>547</v>
      </c>
      <c r="AD442" s="241"/>
      <c r="AE442" s="241"/>
      <c r="AG442" s="259"/>
      <c r="AH442" s="259"/>
    </row>
    <row r="443" spans="1:34" ht="15" x14ac:dyDescent="0.25">
      <c r="A443" s="95">
        <v>332</v>
      </c>
      <c r="B443" s="19" t="s">
        <v>191</v>
      </c>
      <c r="C443" s="145"/>
      <c r="D443" s="146">
        <v>10650265.43</v>
      </c>
      <c r="E443" s="21"/>
      <c r="F443" s="182">
        <v>45657</v>
      </c>
      <c r="G443" s="148"/>
      <c r="H443" s="182" t="s">
        <v>192</v>
      </c>
      <c r="J443" s="183">
        <v>-1</v>
      </c>
      <c r="K443" s="21"/>
      <c r="L443" s="149">
        <f t="shared" si="23"/>
        <v>533578</v>
      </c>
      <c r="M443" s="127"/>
      <c r="N443" s="184">
        <v>5.01</v>
      </c>
      <c r="P443" s="155">
        <v>60267</v>
      </c>
      <c r="Q443" s="152"/>
      <c r="R443" s="155" t="s">
        <v>193</v>
      </c>
      <c r="T443" s="159">
        <v>-6</v>
      </c>
      <c r="U443" s="23"/>
      <c r="V443" s="153">
        <v>92323</v>
      </c>
      <c r="W443" s="131"/>
      <c r="X443" s="162">
        <v>0.87</v>
      </c>
      <c r="Y443" s="23"/>
      <c r="Z443" s="152">
        <f t="shared" si="22"/>
        <v>-441255</v>
      </c>
      <c r="AB443" s="448" t="s">
        <v>547</v>
      </c>
      <c r="AD443" s="241"/>
      <c r="AE443" s="241"/>
      <c r="AG443" s="259"/>
      <c r="AH443" s="259"/>
    </row>
    <row r="444" spans="1:34" ht="15" x14ac:dyDescent="0.25">
      <c r="A444" s="95">
        <v>333</v>
      </c>
      <c r="B444" s="19" t="s">
        <v>194</v>
      </c>
      <c r="C444" s="148"/>
      <c r="D444" s="146">
        <v>11927274.67</v>
      </c>
      <c r="E444" s="21"/>
      <c r="F444" s="182">
        <v>45657</v>
      </c>
      <c r="G444" s="148"/>
      <c r="H444" s="182" t="s">
        <v>195</v>
      </c>
      <c r="J444" s="183">
        <v>-1</v>
      </c>
      <c r="K444" s="21"/>
      <c r="L444" s="149">
        <f t="shared" si="23"/>
        <v>856378</v>
      </c>
      <c r="M444" s="127"/>
      <c r="N444" s="184">
        <v>7.18</v>
      </c>
      <c r="P444" s="155">
        <v>60267</v>
      </c>
      <c r="Q444" s="152"/>
      <c r="R444" s="155" t="s">
        <v>196</v>
      </c>
      <c r="T444" s="159">
        <v>-9</v>
      </c>
      <c r="U444" s="23"/>
      <c r="V444" s="153">
        <v>143123</v>
      </c>
      <c r="W444" s="131"/>
      <c r="X444" s="162">
        <v>1.2</v>
      </c>
      <c r="Y444" s="23"/>
      <c r="Z444" s="152">
        <f t="shared" si="22"/>
        <v>-713255</v>
      </c>
      <c r="AB444" s="448" t="s">
        <v>547</v>
      </c>
      <c r="AD444" s="241"/>
      <c r="AE444" s="241"/>
      <c r="AG444" s="259"/>
      <c r="AH444" s="259"/>
    </row>
    <row r="445" spans="1:34" ht="15" x14ac:dyDescent="0.25">
      <c r="A445" s="95">
        <v>334</v>
      </c>
      <c r="B445" s="19" t="s">
        <v>75</v>
      </c>
      <c r="C445" s="145"/>
      <c r="D445" s="146">
        <v>2656491.9</v>
      </c>
      <c r="E445" s="21"/>
      <c r="F445" s="182">
        <v>45657</v>
      </c>
      <c r="G445" s="148"/>
      <c r="H445" s="182" t="s">
        <v>197</v>
      </c>
      <c r="J445" s="183">
        <v>-2</v>
      </c>
      <c r="K445" s="21"/>
      <c r="L445" s="149">
        <f t="shared" si="23"/>
        <v>193658</v>
      </c>
      <c r="M445" s="127"/>
      <c r="N445" s="184">
        <v>7.29</v>
      </c>
      <c r="P445" s="155">
        <v>60267</v>
      </c>
      <c r="Q445" s="152"/>
      <c r="R445" s="155" t="s">
        <v>197</v>
      </c>
      <c r="T445" s="159">
        <v>-6</v>
      </c>
      <c r="U445" s="23"/>
      <c r="V445" s="153">
        <v>35051</v>
      </c>
      <c r="W445" s="131"/>
      <c r="X445" s="162">
        <v>1.32</v>
      </c>
      <c r="Y445" s="23"/>
      <c r="Z445" s="152">
        <f t="shared" si="22"/>
        <v>-158607</v>
      </c>
      <c r="AB445" s="448" t="s">
        <v>547</v>
      </c>
      <c r="AD445" s="241"/>
      <c r="AE445" s="241"/>
      <c r="AG445" s="259"/>
      <c r="AH445" s="259"/>
    </row>
    <row r="446" spans="1:34" ht="15" x14ac:dyDescent="0.25">
      <c r="A446" s="95">
        <v>335</v>
      </c>
      <c r="B446" s="36" t="s">
        <v>78</v>
      </c>
      <c r="C446" s="145"/>
      <c r="D446" s="146">
        <v>10867.28</v>
      </c>
      <c r="E446" s="21"/>
      <c r="F446" s="182">
        <v>45657</v>
      </c>
      <c r="G446" s="148"/>
      <c r="H446" s="182" t="s">
        <v>198</v>
      </c>
      <c r="J446" s="183">
        <v>-1</v>
      </c>
      <c r="K446" s="21"/>
      <c r="L446" s="149">
        <f t="shared" si="23"/>
        <v>491</v>
      </c>
      <c r="M446" s="127"/>
      <c r="N446" s="184">
        <v>4.5199999999999996</v>
      </c>
      <c r="P446" s="155">
        <v>60267</v>
      </c>
      <c r="Q446" s="152"/>
      <c r="R446" s="155" t="s">
        <v>198</v>
      </c>
      <c r="T446" s="159">
        <v>-4</v>
      </c>
      <c r="U446" s="23"/>
      <c r="V446" s="153">
        <v>47</v>
      </c>
      <c r="W446" s="131"/>
      <c r="X446" s="162">
        <v>0.43</v>
      </c>
      <c r="Y446" s="23"/>
      <c r="Z446" s="152">
        <f t="shared" si="22"/>
        <v>-444</v>
      </c>
      <c r="AB446" s="448" t="s">
        <v>547</v>
      </c>
      <c r="AD446" s="241"/>
      <c r="AE446" s="241"/>
      <c r="AG446" s="259"/>
      <c r="AH446" s="259"/>
    </row>
    <row r="447" spans="1:34" ht="15" x14ac:dyDescent="0.25">
      <c r="A447" s="95">
        <v>336</v>
      </c>
      <c r="B447" s="19" t="s">
        <v>199</v>
      </c>
      <c r="C447" s="145"/>
      <c r="D447" s="146">
        <v>728527.32</v>
      </c>
      <c r="E447" s="21"/>
      <c r="F447" s="182">
        <v>45657</v>
      </c>
      <c r="G447" s="148"/>
      <c r="H447" s="182" t="s">
        <v>67</v>
      </c>
      <c r="J447" s="183">
        <v>-1</v>
      </c>
      <c r="K447" s="21"/>
      <c r="L447" s="149">
        <f t="shared" si="23"/>
        <v>33075</v>
      </c>
      <c r="M447" s="127"/>
      <c r="N447" s="184">
        <v>4.54</v>
      </c>
      <c r="P447" s="155">
        <v>60267</v>
      </c>
      <c r="Q447" s="152"/>
      <c r="R447" s="155" t="s">
        <v>200</v>
      </c>
      <c r="T447" s="159">
        <v>-10</v>
      </c>
      <c r="U447" s="23"/>
      <c r="V447" s="153">
        <v>5670</v>
      </c>
      <c r="W447" s="131"/>
      <c r="X447" s="162">
        <v>0.78</v>
      </c>
      <c r="Y447" s="23"/>
      <c r="Z447" s="152">
        <f t="shared" si="22"/>
        <v>-27405</v>
      </c>
      <c r="AB447" s="448" t="s">
        <v>547</v>
      </c>
      <c r="AD447" s="241"/>
      <c r="AE447" s="241"/>
      <c r="AG447" s="259"/>
      <c r="AH447" s="259"/>
    </row>
    <row r="448" spans="1:34" ht="15" x14ac:dyDescent="0.25">
      <c r="B448" s="42" t="s">
        <v>210</v>
      </c>
      <c r="C448" s="148"/>
      <c r="D448" s="166">
        <f>+SUBTOTAL(9,D439:D447)</f>
        <v>30079224.189999998</v>
      </c>
      <c r="E448" s="56"/>
      <c r="F448" s="147"/>
      <c r="G448" s="148"/>
      <c r="J448" s="126"/>
      <c r="K448" s="56"/>
      <c r="L448" s="167">
        <f>+SUBTOTAL(9,L439:L447)</f>
        <v>1823232</v>
      </c>
      <c r="M448" s="127"/>
      <c r="N448" s="150">
        <f>+ROUND(L448/$D448*100,2)</f>
        <v>6.06</v>
      </c>
      <c r="P448" s="151"/>
      <c r="Q448" s="152"/>
      <c r="T448" s="130"/>
      <c r="U448" s="57"/>
      <c r="V448" s="168">
        <f>+SUBTOTAL(9,V439:V447)</f>
        <v>300718</v>
      </c>
      <c r="W448" s="131"/>
      <c r="X448" s="154">
        <f>+ROUND(V448/D448*100,2)</f>
        <v>1</v>
      </c>
      <c r="Y448" s="23"/>
      <c r="Z448" s="191">
        <f>+SUBTOTAL(9,Z439:Z447)</f>
        <v>-1522514</v>
      </c>
      <c r="AB448" s="448"/>
      <c r="AD448" s="241"/>
      <c r="AE448" s="241"/>
      <c r="AG448" s="259"/>
      <c r="AH448" s="259"/>
    </row>
    <row r="449" spans="1:34" x14ac:dyDescent="0.2">
      <c r="C449" s="145"/>
      <c r="E449" s="21"/>
      <c r="F449" s="125"/>
      <c r="G449" s="145"/>
      <c r="J449" s="126"/>
      <c r="K449" s="21"/>
      <c r="L449" s="187"/>
      <c r="M449" s="127"/>
      <c r="N449" s="150"/>
      <c r="P449" s="129"/>
      <c r="Q449" s="190"/>
      <c r="T449" s="130"/>
      <c r="U449" s="23"/>
      <c r="V449" s="188"/>
      <c r="W449" s="131"/>
      <c r="X449" s="154"/>
      <c r="Y449" s="23"/>
      <c r="Z449" s="190"/>
      <c r="AD449" s="241"/>
      <c r="AE449" s="241"/>
      <c r="AG449" s="259"/>
      <c r="AH449" s="259"/>
    </row>
    <row r="450" spans="1:34" x14ac:dyDescent="0.2">
      <c r="B450" s="55" t="s">
        <v>211</v>
      </c>
      <c r="C450" s="145"/>
      <c r="E450" s="21"/>
      <c r="F450" s="125"/>
      <c r="G450" s="145"/>
      <c r="J450" s="126"/>
      <c r="K450" s="21"/>
      <c r="L450" s="187"/>
      <c r="M450" s="127"/>
      <c r="N450" s="150"/>
      <c r="P450" s="129"/>
      <c r="Q450" s="190"/>
      <c r="T450" s="130"/>
      <c r="U450" s="23"/>
      <c r="V450" s="188"/>
      <c r="W450" s="131"/>
      <c r="X450" s="154"/>
      <c r="Y450" s="23"/>
      <c r="Z450" s="190"/>
      <c r="AD450" s="241"/>
      <c r="AE450" s="241"/>
      <c r="AG450" s="259"/>
      <c r="AH450" s="259"/>
    </row>
    <row r="451" spans="1:34" ht="15" x14ac:dyDescent="0.25">
      <c r="A451" s="95">
        <v>330.2</v>
      </c>
      <c r="B451" s="19" t="s">
        <v>64</v>
      </c>
      <c r="C451" s="145"/>
      <c r="D451" s="146">
        <v>12122.48</v>
      </c>
      <c r="E451" s="21"/>
      <c r="F451" s="182">
        <v>46022</v>
      </c>
      <c r="G451" s="148"/>
      <c r="H451" s="182" t="s">
        <v>65</v>
      </c>
      <c r="J451" s="183">
        <v>0</v>
      </c>
      <c r="K451" s="21"/>
      <c r="L451" s="149">
        <f t="shared" ref="L451:L456" si="24">+ROUND(N451*D451/100,0)</f>
        <v>0</v>
      </c>
      <c r="M451" s="127"/>
      <c r="N451" s="184">
        <v>0</v>
      </c>
      <c r="P451" s="155">
        <v>51501</v>
      </c>
      <c r="Q451" s="152"/>
      <c r="R451" s="155" t="s">
        <v>65</v>
      </c>
      <c r="T451" s="159">
        <v>0</v>
      </c>
      <c r="U451" s="23"/>
      <c r="V451" s="153">
        <v>0</v>
      </c>
      <c r="W451" s="131"/>
      <c r="X451" s="162">
        <v>0</v>
      </c>
      <c r="Y451" s="23"/>
      <c r="Z451" s="152">
        <f t="shared" ref="Z451:Z456" si="25">+V451-L451</f>
        <v>0</v>
      </c>
      <c r="AB451" s="448" t="s">
        <v>548</v>
      </c>
      <c r="AC451" s="448"/>
      <c r="AD451" s="241"/>
      <c r="AE451" s="241"/>
      <c r="AG451" s="259"/>
      <c r="AH451" s="259"/>
    </row>
    <row r="452" spans="1:34" ht="15" x14ac:dyDescent="0.25">
      <c r="A452" s="95">
        <v>331</v>
      </c>
      <c r="B452" s="36" t="s">
        <v>66</v>
      </c>
      <c r="C452" s="145"/>
      <c r="D452" s="146">
        <v>183754.83</v>
      </c>
      <c r="E452" s="21"/>
      <c r="F452" s="182">
        <v>46022</v>
      </c>
      <c r="G452" s="148"/>
      <c r="H452" s="182" t="s">
        <v>67</v>
      </c>
      <c r="J452" s="183">
        <v>-1</v>
      </c>
      <c r="K452" s="21"/>
      <c r="L452" s="149">
        <f t="shared" si="24"/>
        <v>2407</v>
      </c>
      <c r="M452" s="127"/>
      <c r="N452" s="184">
        <v>1.31</v>
      </c>
      <c r="P452" s="155">
        <v>51501</v>
      </c>
      <c r="Q452" s="152"/>
      <c r="R452" s="155" t="s">
        <v>190</v>
      </c>
      <c r="T452" s="159">
        <v>-2</v>
      </c>
      <c r="U452" s="23"/>
      <c r="V452" s="153">
        <v>2907</v>
      </c>
      <c r="W452" s="131"/>
      <c r="X452" s="162">
        <v>1.58</v>
      </c>
      <c r="Y452" s="23"/>
      <c r="Z452" s="152">
        <f t="shared" si="25"/>
        <v>500</v>
      </c>
      <c r="AB452" s="448" t="s">
        <v>548</v>
      </c>
      <c r="AC452" s="448"/>
      <c r="AD452" s="241"/>
      <c r="AE452" s="241"/>
      <c r="AG452" s="259"/>
      <c r="AH452" s="259"/>
    </row>
    <row r="453" spans="1:34" ht="15" x14ac:dyDescent="0.25">
      <c r="A453" s="95">
        <v>332</v>
      </c>
      <c r="B453" s="19" t="s">
        <v>191</v>
      </c>
      <c r="C453" s="145"/>
      <c r="D453" s="146">
        <v>1859023</v>
      </c>
      <c r="E453" s="21"/>
      <c r="F453" s="182">
        <v>46022</v>
      </c>
      <c r="G453" s="148"/>
      <c r="H453" s="182" t="s">
        <v>192</v>
      </c>
      <c r="J453" s="183">
        <v>-1</v>
      </c>
      <c r="K453" s="21"/>
      <c r="L453" s="149">
        <f t="shared" si="24"/>
        <v>23238</v>
      </c>
      <c r="M453" s="127"/>
      <c r="N453" s="184">
        <v>1.25</v>
      </c>
      <c r="P453" s="155">
        <v>51501</v>
      </c>
      <c r="Q453" s="152"/>
      <c r="R453" s="155" t="s">
        <v>193</v>
      </c>
      <c r="T453" s="159">
        <v>-2</v>
      </c>
      <c r="U453" s="23"/>
      <c r="V453" s="153">
        <v>39146</v>
      </c>
      <c r="W453" s="131"/>
      <c r="X453" s="162">
        <v>2.11</v>
      </c>
      <c r="Y453" s="23"/>
      <c r="Z453" s="152">
        <f t="shared" si="25"/>
        <v>15908</v>
      </c>
      <c r="AB453" s="448" t="s">
        <v>548</v>
      </c>
      <c r="AC453" s="448"/>
    </row>
    <row r="454" spans="1:34" ht="15" x14ac:dyDescent="0.25">
      <c r="A454" s="95">
        <v>333</v>
      </c>
      <c r="B454" s="19" t="s">
        <v>194</v>
      </c>
      <c r="C454" s="145"/>
      <c r="D454" s="146">
        <v>694272.28</v>
      </c>
      <c r="E454" s="21"/>
      <c r="F454" s="182">
        <v>46022</v>
      </c>
      <c r="G454" s="148"/>
      <c r="H454" s="182" t="s">
        <v>195</v>
      </c>
      <c r="J454" s="183">
        <v>-4</v>
      </c>
      <c r="K454" s="21"/>
      <c r="L454" s="149">
        <f t="shared" si="24"/>
        <v>2152</v>
      </c>
      <c r="M454" s="127"/>
      <c r="N454" s="184">
        <v>0.31</v>
      </c>
      <c r="P454" s="155">
        <v>51501</v>
      </c>
      <c r="Q454" s="152"/>
      <c r="R454" s="155" t="s">
        <v>196</v>
      </c>
      <c r="T454" s="159">
        <v>-3</v>
      </c>
      <c r="U454" s="23"/>
      <c r="V454" s="153">
        <v>22939</v>
      </c>
      <c r="W454" s="131"/>
      <c r="X454" s="162">
        <v>3.3</v>
      </c>
      <c r="Y454" s="23"/>
      <c r="Z454" s="152">
        <f t="shared" si="25"/>
        <v>20787</v>
      </c>
      <c r="AB454" s="448" t="s">
        <v>548</v>
      </c>
      <c r="AC454" s="448"/>
    </row>
    <row r="455" spans="1:34" ht="15" x14ac:dyDescent="0.25">
      <c r="A455" s="95">
        <v>334</v>
      </c>
      <c r="B455" s="19" t="s">
        <v>75</v>
      </c>
      <c r="C455" s="145"/>
      <c r="D455" s="146">
        <v>140731.15</v>
      </c>
      <c r="E455" s="21"/>
      <c r="F455" s="182">
        <v>46022</v>
      </c>
      <c r="G455" s="148"/>
      <c r="H455" s="182" t="s">
        <v>197</v>
      </c>
      <c r="J455" s="183">
        <v>-2</v>
      </c>
      <c r="K455" s="21"/>
      <c r="L455" s="149">
        <f t="shared" si="24"/>
        <v>3772</v>
      </c>
      <c r="M455" s="127"/>
      <c r="N455" s="184">
        <v>2.68</v>
      </c>
      <c r="P455" s="155">
        <v>51501</v>
      </c>
      <c r="Q455" s="152"/>
      <c r="R455" s="155" t="s">
        <v>197</v>
      </c>
      <c r="T455" s="159">
        <v>-3</v>
      </c>
      <c r="U455" s="23"/>
      <c r="V455" s="153">
        <v>2862</v>
      </c>
      <c r="W455" s="131"/>
      <c r="X455" s="162">
        <v>2.0299999999999998</v>
      </c>
      <c r="Y455" s="23"/>
      <c r="Z455" s="152">
        <f t="shared" si="25"/>
        <v>-910</v>
      </c>
      <c r="AB455" s="448" t="s">
        <v>548</v>
      </c>
      <c r="AC455" s="448"/>
    </row>
    <row r="456" spans="1:34" ht="15" x14ac:dyDescent="0.25">
      <c r="A456" s="95">
        <v>336</v>
      </c>
      <c r="B456" s="19" t="s">
        <v>199</v>
      </c>
      <c r="C456" s="145"/>
      <c r="D456" s="146">
        <v>177466.36</v>
      </c>
      <c r="E456" s="21"/>
      <c r="F456" s="182">
        <v>46022</v>
      </c>
      <c r="G456" s="148"/>
      <c r="H456" s="182" t="s">
        <v>67</v>
      </c>
      <c r="J456" s="183">
        <v>-1</v>
      </c>
      <c r="K456" s="21"/>
      <c r="L456" s="149">
        <f t="shared" si="24"/>
        <v>5253</v>
      </c>
      <c r="M456" s="127"/>
      <c r="N456" s="184">
        <v>2.96</v>
      </c>
      <c r="P456" s="155">
        <v>51501</v>
      </c>
      <c r="Q456" s="152"/>
      <c r="R456" s="155" t="s">
        <v>200</v>
      </c>
      <c r="T456" s="159">
        <v>-2</v>
      </c>
      <c r="U456" s="23"/>
      <c r="V456" s="153">
        <v>4084</v>
      </c>
      <c r="W456" s="131"/>
      <c r="X456" s="162">
        <v>2.2999999999999998</v>
      </c>
      <c r="Y456" s="23"/>
      <c r="Z456" s="152">
        <f t="shared" si="25"/>
        <v>-1169</v>
      </c>
      <c r="AB456" s="448" t="s">
        <v>548</v>
      </c>
      <c r="AC456" s="448"/>
    </row>
    <row r="457" spans="1:34" ht="15" x14ac:dyDescent="0.25">
      <c r="B457" s="42" t="s">
        <v>212</v>
      </c>
      <c r="C457" s="58"/>
      <c r="D457" s="166">
        <f>+SUBTOTAL(9,D450:D456)</f>
        <v>3067370.0999999996</v>
      </c>
      <c r="E457" s="56"/>
      <c r="F457" s="59"/>
      <c r="G457" s="58"/>
      <c r="J457" s="126"/>
      <c r="K457" s="56"/>
      <c r="L457" s="167">
        <f>+SUBTOTAL(9,L450:L456)</f>
        <v>36822</v>
      </c>
      <c r="M457" s="127"/>
      <c r="N457" s="150">
        <f>+ROUND(L457/$D457*100,2)</f>
        <v>1.2</v>
      </c>
      <c r="P457" s="77"/>
      <c r="Q457" s="76"/>
      <c r="T457" s="130"/>
      <c r="U457" s="57"/>
      <c r="V457" s="168">
        <f>+SUBTOTAL(9,V450:V456)</f>
        <v>71938</v>
      </c>
      <c r="W457" s="131"/>
      <c r="X457" s="154">
        <f>+ROUND(V457/D457*100,2)</f>
        <v>2.35</v>
      </c>
      <c r="Y457" s="23"/>
      <c r="Z457" s="191">
        <f>+SUBTOTAL(9,Z450:Z456)</f>
        <v>35116</v>
      </c>
      <c r="AB457" s="448"/>
      <c r="AC457" s="448"/>
    </row>
    <row r="458" spans="1:34" ht="15" x14ac:dyDescent="0.25">
      <c r="B458" s="21"/>
      <c r="E458" s="21"/>
      <c r="F458" s="21"/>
      <c r="J458" s="126"/>
      <c r="K458" s="21"/>
      <c r="L458" s="187"/>
      <c r="M458" s="127"/>
      <c r="N458" s="150"/>
      <c r="P458" s="23"/>
      <c r="T458" s="130"/>
      <c r="U458" s="23"/>
      <c r="V458" s="188"/>
      <c r="W458" s="131"/>
      <c r="X458" s="154"/>
      <c r="Y458" s="23"/>
      <c r="Z458" s="190"/>
      <c r="AB458" s="448"/>
      <c r="AC458" s="448"/>
    </row>
    <row r="459" spans="1:34" ht="15" x14ac:dyDescent="0.25">
      <c r="B459" s="55" t="s">
        <v>213</v>
      </c>
      <c r="C459" s="145"/>
      <c r="E459" s="21"/>
      <c r="F459" s="125"/>
      <c r="G459" s="145"/>
      <c r="J459" s="126"/>
      <c r="K459" s="21"/>
      <c r="L459" s="187"/>
      <c r="M459" s="127"/>
      <c r="N459" s="150"/>
      <c r="P459" s="129"/>
      <c r="Q459" s="190"/>
      <c r="T459" s="130"/>
      <c r="U459" s="23"/>
      <c r="V459" s="188"/>
      <c r="W459" s="131"/>
      <c r="X459" s="154"/>
      <c r="Y459" s="23"/>
      <c r="Z459" s="190"/>
      <c r="AB459" s="448"/>
      <c r="AC459" s="448"/>
    </row>
    <row r="460" spans="1:34" ht="15" x14ac:dyDescent="0.25">
      <c r="A460" s="95">
        <v>331</v>
      </c>
      <c r="B460" s="36" t="s">
        <v>66</v>
      </c>
      <c r="C460" s="145"/>
      <c r="D460" s="146">
        <v>542554.68000000005</v>
      </c>
      <c r="E460" s="21"/>
      <c r="F460" s="182">
        <v>47848</v>
      </c>
      <c r="G460" s="148"/>
      <c r="H460" s="182" t="s">
        <v>67</v>
      </c>
      <c r="J460" s="183">
        <v>-2</v>
      </c>
      <c r="K460" s="21"/>
      <c r="L460" s="149">
        <f t="shared" ref="L460:L464" si="26">+ROUND(N460*D460/100,0)</f>
        <v>23981</v>
      </c>
      <c r="M460" s="127"/>
      <c r="N460" s="184">
        <v>4.42</v>
      </c>
      <c r="P460" s="155">
        <v>49674</v>
      </c>
      <c r="Q460" s="152"/>
      <c r="R460" s="155" t="s">
        <v>190</v>
      </c>
      <c r="T460" s="159">
        <v>-1</v>
      </c>
      <c r="U460" s="23"/>
      <c r="V460" s="153">
        <v>15755</v>
      </c>
      <c r="W460" s="131"/>
      <c r="X460" s="162">
        <v>2.9</v>
      </c>
      <c r="Y460" s="23"/>
      <c r="Z460" s="152">
        <f t="shared" ref="Z460:Z464" si="27">+V460-L460</f>
        <v>-8226</v>
      </c>
      <c r="AB460" s="448" t="s">
        <v>547</v>
      </c>
    </row>
    <row r="461" spans="1:34" ht="15" x14ac:dyDescent="0.25">
      <c r="A461" s="95">
        <v>332</v>
      </c>
      <c r="B461" s="19" t="s">
        <v>191</v>
      </c>
      <c r="C461" s="145"/>
      <c r="D461" s="146">
        <v>3760516.83</v>
      </c>
      <c r="E461" s="21"/>
      <c r="F461" s="182">
        <v>47848</v>
      </c>
      <c r="G461" s="148"/>
      <c r="H461" s="182" t="s">
        <v>192</v>
      </c>
      <c r="J461" s="183">
        <v>-1</v>
      </c>
      <c r="K461" s="21"/>
      <c r="L461" s="149">
        <f t="shared" si="26"/>
        <v>135379</v>
      </c>
      <c r="M461" s="127"/>
      <c r="N461" s="184">
        <v>3.6</v>
      </c>
      <c r="P461" s="155">
        <v>49674</v>
      </c>
      <c r="Q461" s="152"/>
      <c r="R461" s="155" t="s">
        <v>193</v>
      </c>
      <c r="T461" s="159">
        <v>-1</v>
      </c>
      <c r="U461" s="23"/>
      <c r="V461" s="153">
        <v>92022</v>
      </c>
      <c r="W461" s="131"/>
      <c r="X461" s="162">
        <v>2.4500000000000002</v>
      </c>
      <c r="Y461" s="23"/>
      <c r="Z461" s="152">
        <f t="shared" si="27"/>
        <v>-43357</v>
      </c>
      <c r="AB461" s="448" t="s">
        <v>547</v>
      </c>
    </row>
    <row r="462" spans="1:34" ht="15" x14ac:dyDescent="0.25">
      <c r="A462" s="95">
        <v>333</v>
      </c>
      <c r="B462" s="19" t="s">
        <v>194</v>
      </c>
      <c r="C462" s="145"/>
      <c r="D462" s="146">
        <v>709434.89</v>
      </c>
      <c r="E462" s="21"/>
      <c r="F462" s="182">
        <v>47848</v>
      </c>
      <c r="G462" s="148"/>
      <c r="H462" s="182" t="s">
        <v>195</v>
      </c>
      <c r="J462" s="183">
        <v>-4</v>
      </c>
      <c r="K462" s="21"/>
      <c r="L462" s="149">
        <f t="shared" si="26"/>
        <v>21709</v>
      </c>
      <c r="M462" s="127"/>
      <c r="N462" s="184">
        <v>3.06</v>
      </c>
      <c r="P462" s="155">
        <v>49674</v>
      </c>
      <c r="Q462" s="152"/>
      <c r="R462" s="155" t="s">
        <v>196</v>
      </c>
      <c r="T462" s="159">
        <v>-3</v>
      </c>
      <c r="U462" s="23"/>
      <c r="V462" s="153">
        <v>13030</v>
      </c>
      <c r="W462" s="131"/>
      <c r="X462" s="162">
        <v>1.84</v>
      </c>
      <c r="Y462" s="23"/>
      <c r="Z462" s="152">
        <f t="shared" si="27"/>
        <v>-8679</v>
      </c>
      <c r="AB462" s="448" t="s">
        <v>547</v>
      </c>
    </row>
    <row r="463" spans="1:34" ht="15" x14ac:dyDescent="0.25">
      <c r="A463" s="95">
        <v>334</v>
      </c>
      <c r="B463" s="19" t="s">
        <v>75</v>
      </c>
      <c r="C463" s="145"/>
      <c r="D463" s="146">
        <v>210374.03</v>
      </c>
      <c r="E463" s="21"/>
      <c r="F463" s="182">
        <v>47848</v>
      </c>
      <c r="G463" s="148"/>
      <c r="H463" s="182" t="s">
        <v>197</v>
      </c>
      <c r="J463" s="183">
        <v>-3</v>
      </c>
      <c r="K463" s="21"/>
      <c r="L463" s="149">
        <f t="shared" si="26"/>
        <v>7637</v>
      </c>
      <c r="M463" s="127"/>
      <c r="N463" s="184">
        <v>3.63</v>
      </c>
      <c r="P463" s="155">
        <v>49674</v>
      </c>
      <c r="Q463" s="152"/>
      <c r="R463" s="155" t="s">
        <v>197</v>
      </c>
      <c r="T463" s="159">
        <v>-2</v>
      </c>
      <c r="U463" s="23"/>
      <c r="V463" s="153">
        <v>5100</v>
      </c>
      <c r="W463" s="131"/>
      <c r="X463" s="162">
        <v>2.42</v>
      </c>
      <c r="Y463" s="23"/>
      <c r="Z463" s="152">
        <f t="shared" si="27"/>
        <v>-2537</v>
      </c>
      <c r="AB463" s="448" t="s">
        <v>547</v>
      </c>
    </row>
    <row r="464" spans="1:34" ht="15" x14ac:dyDescent="0.25">
      <c r="A464" s="95">
        <v>335</v>
      </c>
      <c r="B464" s="36" t="s">
        <v>78</v>
      </c>
      <c r="C464" s="145"/>
      <c r="D464" s="146">
        <v>1369.06</v>
      </c>
      <c r="E464" s="21"/>
      <c r="F464" s="182">
        <v>47848</v>
      </c>
      <c r="G464" s="148"/>
      <c r="H464" s="182" t="s">
        <v>198</v>
      </c>
      <c r="J464" s="183">
        <v>-2</v>
      </c>
      <c r="K464" s="21"/>
      <c r="L464" s="149">
        <f t="shared" si="26"/>
        <v>34</v>
      </c>
      <c r="M464" s="127"/>
      <c r="N464" s="184">
        <v>2.4500000000000002</v>
      </c>
      <c r="P464" s="155">
        <v>49674</v>
      </c>
      <c r="Q464" s="152"/>
      <c r="R464" s="155" t="s">
        <v>198</v>
      </c>
      <c r="T464" s="159">
        <v>-1</v>
      </c>
      <c r="U464" s="23"/>
      <c r="V464" s="153">
        <v>17</v>
      </c>
      <c r="W464" s="131"/>
      <c r="X464" s="162">
        <v>1.24</v>
      </c>
      <c r="Y464" s="23"/>
      <c r="Z464" s="152">
        <f t="shared" si="27"/>
        <v>-17</v>
      </c>
      <c r="AB464" s="448" t="s">
        <v>547</v>
      </c>
    </row>
    <row r="465" spans="1:28" ht="15" x14ac:dyDescent="0.25">
      <c r="B465" s="42" t="s">
        <v>214</v>
      </c>
      <c r="C465" s="148"/>
      <c r="D465" s="166">
        <f>+SUBTOTAL(9,D459:D464)</f>
        <v>5224249.4899999993</v>
      </c>
      <c r="E465" s="56"/>
      <c r="F465" s="147"/>
      <c r="G465" s="148"/>
      <c r="J465" s="126"/>
      <c r="K465" s="56"/>
      <c r="L465" s="167">
        <f>+SUBTOTAL(9,L459:L464)</f>
        <v>188740</v>
      </c>
      <c r="M465" s="127"/>
      <c r="N465" s="150">
        <f>+ROUND(L465/$D465*100,2)</f>
        <v>3.61</v>
      </c>
      <c r="P465" s="151"/>
      <c r="Q465" s="152"/>
      <c r="T465" s="130"/>
      <c r="U465" s="57"/>
      <c r="V465" s="168">
        <f>+SUBTOTAL(9,V459:V464)</f>
        <v>125924</v>
      </c>
      <c r="W465" s="131"/>
      <c r="X465" s="154">
        <f>+ROUND(V465/D465*100,2)</f>
        <v>2.41</v>
      </c>
      <c r="Y465" s="23"/>
      <c r="Z465" s="191">
        <f>+SUBTOTAL(9,Z459:Z464)</f>
        <v>-62816</v>
      </c>
      <c r="AB465" s="448"/>
    </row>
    <row r="466" spans="1:28" ht="15" x14ac:dyDescent="0.25">
      <c r="C466" s="145"/>
      <c r="E466" s="21"/>
      <c r="F466" s="125"/>
      <c r="G466" s="145"/>
      <c r="J466" s="126"/>
      <c r="K466" s="21"/>
      <c r="L466" s="187"/>
      <c r="M466" s="127"/>
      <c r="N466" s="150"/>
      <c r="P466" s="129"/>
      <c r="Q466" s="190"/>
      <c r="T466" s="130"/>
      <c r="U466" s="23"/>
      <c r="V466" s="188"/>
      <c r="W466" s="131"/>
      <c r="X466" s="154"/>
      <c r="Y466" s="23"/>
      <c r="Z466" s="190"/>
      <c r="AB466" s="448"/>
    </row>
    <row r="467" spans="1:28" ht="15" x14ac:dyDescent="0.25">
      <c r="B467" s="55" t="s">
        <v>215</v>
      </c>
      <c r="C467" s="145"/>
      <c r="E467" s="21"/>
      <c r="F467" s="125"/>
      <c r="G467" s="145"/>
      <c r="J467" s="126"/>
      <c r="K467" s="21"/>
      <c r="L467" s="187"/>
      <c r="M467" s="127"/>
      <c r="N467" s="150"/>
      <c r="P467" s="129"/>
      <c r="Q467" s="190"/>
      <c r="T467" s="130"/>
      <c r="U467" s="23"/>
      <c r="V467" s="188"/>
      <c r="W467" s="131"/>
      <c r="X467" s="154"/>
      <c r="Y467" s="23"/>
      <c r="Z467" s="190"/>
      <c r="AB467" s="448"/>
    </row>
    <row r="468" spans="1:28" ht="15" x14ac:dyDescent="0.25">
      <c r="A468" s="95">
        <v>331</v>
      </c>
      <c r="B468" s="36" t="s">
        <v>66</v>
      </c>
      <c r="C468" s="145"/>
      <c r="D468" s="146">
        <v>444349.69</v>
      </c>
      <c r="E468" s="21"/>
      <c r="F468" s="182">
        <v>46022</v>
      </c>
      <c r="G468" s="148"/>
      <c r="H468" s="182" t="s">
        <v>67</v>
      </c>
      <c r="J468" s="183">
        <v>-1</v>
      </c>
      <c r="K468" s="21"/>
      <c r="L468" s="149">
        <f t="shared" ref="L468:L472" si="28">+ROUND(N468*D468/100,0)</f>
        <v>15330</v>
      </c>
      <c r="M468" s="127"/>
      <c r="N468" s="184">
        <v>3.45</v>
      </c>
      <c r="P468" s="155">
        <v>48944</v>
      </c>
      <c r="Q468" s="152"/>
      <c r="R468" s="155" t="s">
        <v>190</v>
      </c>
      <c r="T468" s="159">
        <v>-1</v>
      </c>
      <c r="U468" s="23"/>
      <c r="V468" s="153">
        <v>6328</v>
      </c>
      <c r="W468" s="131"/>
      <c r="X468" s="162">
        <v>1.42</v>
      </c>
      <c r="Y468" s="23"/>
      <c r="Z468" s="152">
        <f t="shared" ref="Z468:Z472" si="29">+V468-L468</f>
        <v>-9002</v>
      </c>
      <c r="AB468" s="448" t="s">
        <v>547</v>
      </c>
    </row>
    <row r="469" spans="1:28" ht="15" x14ac:dyDescent="0.25">
      <c r="A469" s="95">
        <v>332</v>
      </c>
      <c r="B469" s="19" t="s">
        <v>191</v>
      </c>
      <c r="C469" s="145"/>
      <c r="D469" s="146">
        <v>951164.43</v>
      </c>
      <c r="E469" s="21"/>
      <c r="F469" s="182">
        <v>46022</v>
      </c>
      <c r="G469" s="148"/>
      <c r="H469" s="182" t="s">
        <v>192</v>
      </c>
      <c r="J469" s="183">
        <v>-1</v>
      </c>
      <c r="K469" s="21"/>
      <c r="L469" s="149">
        <f t="shared" si="28"/>
        <v>38332</v>
      </c>
      <c r="M469" s="127"/>
      <c r="N469" s="184">
        <v>4.03</v>
      </c>
      <c r="P469" s="155">
        <v>48944</v>
      </c>
      <c r="Q469" s="152"/>
      <c r="R469" s="155" t="s">
        <v>193</v>
      </c>
      <c r="T469" s="159">
        <v>-1</v>
      </c>
      <c r="U469" s="23"/>
      <c r="V469" s="153">
        <v>16488</v>
      </c>
      <c r="W469" s="131"/>
      <c r="X469" s="162">
        <v>1.73</v>
      </c>
      <c r="Y469" s="23"/>
      <c r="Z469" s="152">
        <f t="shared" si="29"/>
        <v>-21844</v>
      </c>
      <c r="AB469" s="448" t="s">
        <v>547</v>
      </c>
    </row>
    <row r="470" spans="1:28" ht="15" x14ac:dyDescent="0.25">
      <c r="A470" s="95">
        <v>333</v>
      </c>
      <c r="B470" s="19" t="s">
        <v>194</v>
      </c>
      <c r="C470" s="145"/>
      <c r="D470" s="146">
        <v>1169692.24</v>
      </c>
      <c r="E470" s="21"/>
      <c r="F470" s="182">
        <v>46022</v>
      </c>
      <c r="G470" s="148"/>
      <c r="H470" s="182" t="s">
        <v>195</v>
      </c>
      <c r="J470" s="183">
        <v>-2</v>
      </c>
      <c r="K470" s="21"/>
      <c r="L470" s="149">
        <f t="shared" si="28"/>
        <v>39185</v>
      </c>
      <c r="M470" s="127"/>
      <c r="N470" s="184">
        <v>3.35</v>
      </c>
      <c r="P470" s="155">
        <v>48944</v>
      </c>
      <c r="Q470" s="152"/>
      <c r="R470" s="155" t="s">
        <v>196</v>
      </c>
      <c r="T470" s="159">
        <v>-2</v>
      </c>
      <c r="U470" s="23"/>
      <c r="V470" s="153">
        <v>29636</v>
      </c>
      <c r="W470" s="131"/>
      <c r="X470" s="162">
        <v>2.5299999999999998</v>
      </c>
      <c r="Y470" s="23"/>
      <c r="Z470" s="152">
        <f t="shared" si="29"/>
        <v>-9549</v>
      </c>
      <c r="AB470" s="448" t="s">
        <v>547</v>
      </c>
    </row>
    <row r="471" spans="1:28" ht="15" x14ac:dyDescent="0.25">
      <c r="A471" s="95">
        <v>334</v>
      </c>
      <c r="B471" s="19" t="s">
        <v>75</v>
      </c>
      <c r="C471" s="145"/>
      <c r="D471" s="146">
        <v>265342.07</v>
      </c>
      <c r="E471" s="21"/>
      <c r="F471" s="182">
        <v>46022</v>
      </c>
      <c r="G471" s="148"/>
      <c r="H471" s="182" t="s">
        <v>197</v>
      </c>
      <c r="J471" s="183">
        <v>-2</v>
      </c>
      <c r="K471" s="21"/>
      <c r="L471" s="149">
        <f t="shared" si="28"/>
        <v>13347</v>
      </c>
      <c r="M471" s="127"/>
      <c r="N471" s="184">
        <v>5.03</v>
      </c>
      <c r="P471" s="155">
        <v>48944</v>
      </c>
      <c r="Q471" s="152"/>
      <c r="R471" s="155" t="s">
        <v>197</v>
      </c>
      <c r="T471" s="159">
        <v>-2</v>
      </c>
      <c r="U471" s="23"/>
      <c r="V471" s="153">
        <v>7047</v>
      </c>
      <c r="W471" s="131"/>
      <c r="X471" s="162">
        <v>2.66</v>
      </c>
      <c r="Y471" s="23"/>
      <c r="Z471" s="152">
        <f t="shared" si="29"/>
        <v>-6300</v>
      </c>
      <c r="AB471" s="448" t="s">
        <v>547</v>
      </c>
    </row>
    <row r="472" spans="1:28" ht="15" x14ac:dyDescent="0.25">
      <c r="A472" s="95">
        <v>336</v>
      </c>
      <c r="B472" s="19" t="s">
        <v>199</v>
      </c>
      <c r="C472" s="145"/>
      <c r="D472" s="146">
        <v>64428.92</v>
      </c>
      <c r="E472" s="21"/>
      <c r="F472" s="182">
        <v>46022</v>
      </c>
      <c r="G472" s="148"/>
      <c r="H472" s="182" t="s">
        <v>67</v>
      </c>
      <c r="J472" s="183">
        <v>-1</v>
      </c>
      <c r="K472" s="21"/>
      <c r="L472" s="149">
        <f t="shared" si="28"/>
        <v>1978</v>
      </c>
      <c r="M472" s="127"/>
      <c r="N472" s="184">
        <v>3.07</v>
      </c>
      <c r="P472" s="155">
        <v>48944</v>
      </c>
      <c r="Q472" s="152"/>
      <c r="R472" s="155" t="s">
        <v>200</v>
      </c>
      <c r="T472" s="159">
        <v>-3</v>
      </c>
      <c r="U472" s="23"/>
      <c r="V472" s="153">
        <v>748</v>
      </c>
      <c r="W472" s="131"/>
      <c r="X472" s="162">
        <v>1.1599999999999999</v>
      </c>
      <c r="Y472" s="23"/>
      <c r="Z472" s="152">
        <f t="shared" si="29"/>
        <v>-1230</v>
      </c>
      <c r="AB472" s="448" t="s">
        <v>547</v>
      </c>
    </row>
    <row r="473" spans="1:28" ht="15" x14ac:dyDescent="0.25">
      <c r="B473" s="42" t="s">
        <v>216</v>
      </c>
      <c r="C473" s="148"/>
      <c r="D473" s="166">
        <f>+SUBTOTAL(9,D467:D472)</f>
        <v>2894977.35</v>
      </c>
      <c r="E473" s="56"/>
      <c r="F473" s="147"/>
      <c r="G473" s="148"/>
      <c r="J473" s="126"/>
      <c r="K473" s="56"/>
      <c r="L473" s="167">
        <f>+SUBTOTAL(9,L467:L472)</f>
        <v>108172</v>
      </c>
      <c r="M473" s="127"/>
      <c r="N473" s="150">
        <f>+ROUND(L473/$D473*100,2)</f>
        <v>3.74</v>
      </c>
      <c r="P473" s="151"/>
      <c r="Q473" s="152"/>
      <c r="T473" s="130"/>
      <c r="U473" s="57"/>
      <c r="V473" s="168">
        <f>+SUBTOTAL(9,V467:V472)</f>
        <v>60247</v>
      </c>
      <c r="W473" s="131"/>
      <c r="X473" s="154">
        <f>+ROUND(V473/D473*100,2)</f>
        <v>2.08</v>
      </c>
      <c r="Y473" s="23"/>
      <c r="Z473" s="191">
        <f>+SUBTOTAL(9,Z467:Z472)</f>
        <v>-47925</v>
      </c>
      <c r="AB473" s="448"/>
    </row>
    <row r="474" spans="1:28" ht="15" x14ac:dyDescent="0.25">
      <c r="B474" s="21"/>
      <c r="C474" s="145"/>
      <c r="E474" s="21"/>
      <c r="F474" s="125"/>
      <c r="G474" s="145"/>
      <c r="J474" s="126"/>
      <c r="K474" s="21"/>
      <c r="L474" s="187"/>
      <c r="M474" s="127"/>
      <c r="N474" s="150"/>
      <c r="P474" s="129"/>
      <c r="Q474" s="190"/>
      <c r="T474" s="130"/>
      <c r="U474" s="23"/>
      <c r="V474" s="188"/>
      <c r="W474" s="131"/>
      <c r="X474" s="154"/>
      <c r="Y474" s="23"/>
      <c r="Z474" s="190"/>
      <c r="AB474" s="448"/>
    </row>
    <row r="475" spans="1:28" ht="15" x14ac:dyDescent="0.25">
      <c r="B475" s="55" t="s">
        <v>217</v>
      </c>
      <c r="C475" s="145"/>
      <c r="E475" s="21"/>
      <c r="F475" s="125"/>
      <c r="G475" s="145"/>
      <c r="J475" s="126"/>
      <c r="K475" s="21"/>
      <c r="L475" s="187"/>
      <c r="M475" s="127"/>
      <c r="N475" s="150"/>
      <c r="P475" s="129"/>
      <c r="Q475" s="190"/>
      <c r="T475" s="130"/>
      <c r="U475" s="23"/>
      <c r="V475" s="188"/>
      <c r="W475" s="131"/>
      <c r="X475" s="154"/>
      <c r="Y475" s="23"/>
      <c r="Z475" s="190"/>
      <c r="AB475" s="448"/>
    </row>
    <row r="476" spans="1:28" ht="15" x14ac:dyDescent="0.25">
      <c r="A476" s="95">
        <v>330.2</v>
      </c>
      <c r="B476" s="19" t="s">
        <v>64</v>
      </c>
      <c r="C476" s="145"/>
      <c r="D476" s="146">
        <v>20758.93</v>
      </c>
      <c r="E476" s="21"/>
      <c r="F476" s="182">
        <v>48944</v>
      </c>
      <c r="G476" s="148"/>
      <c r="H476" s="182" t="s">
        <v>65</v>
      </c>
      <c r="J476" s="183">
        <v>0</v>
      </c>
      <c r="K476" s="21"/>
      <c r="L476" s="149">
        <f t="shared" ref="L476:L483" si="30">+ROUND(N476*D476/100,0)</f>
        <v>388</v>
      </c>
      <c r="M476" s="127"/>
      <c r="N476" s="184">
        <v>1.87</v>
      </c>
      <c r="P476" s="155">
        <v>48944</v>
      </c>
      <c r="Q476" s="152"/>
      <c r="R476" s="155" t="s">
        <v>65</v>
      </c>
      <c r="T476" s="159">
        <v>0</v>
      </c>
      <c r="U476" s="23"/>
      <c r="V476" s="153">
        <v>321</v>
      </c>
      <c r="W476" s="131"/>
      <c r="X476" s="162">
        <v>1.55</v>
      </c>
      <c r="Y476" s="23"/>
      <c r="Z476" s="152">
        <f t="shared" ref="Z476:Z483" si="31">+V476-L476</f>
        <v>-67</v>
      </c>
      <c r="AB476" s="448" t="s">
        <v>547</v>
      </c>
    </row>
    <row r="477" spans="1:28" ht="15" x14ac:dyDescent="0.25">
      <c r="A477" s="95">
        <v>330.3</v>
      </c>
      <c r="B477" s="19" t="s">
        <v>177</v>
      </c>
      <c r="C477" s="145"/>
      <c r="D477" s="146">
        <v>24129.94</v>
      </c>
      <c r="E477" s="21"/>
      <c r="F477" s="182">
        <v>48944</v>
      </c>
      <c r="G477" s="148"/>
      <c r="H477" s="182" t="s">
        <v>65</v>
      </c>
      <c r="J477" s="183">
        <v>0</v>
      </c>
      <c r="K477" s="21"/>
      <c r="L477" s="149">
        <f t="shared" si="30"/>
        <v>466</v>
      </c>
      <c r="M477" s="127"/>
      <c r="N477" s="184">
        <v>1.93</v>
      </c>
      <c r="P477" s="155">
        <v>48944</v>
      </c>
      <c r="Q477" s="152"/>
      <c r="R477" s="155" t="s">
        <v>65</v>
      </c>
      <c r="T477" s="159">
        <v>0</v>
      </c>
      <c r="U477" s="23"/>
      <c r="V477" s="153">
        <v>389</v>
      </c>
      <c r="W477" s="131"/>
      <c r="X477" s="162">
        <v>1.61</v>
      </c>
      <c r="Y477" s="23"/>
      <c r="Z477" s="152">
        <f t="shared" si="31"/>
        <v>-77</v>
      </c>
      <c r="AB477" s="448" t="s">
        <v>547</v>
      </c>
    </row>
    <row r="478" spans="1:28" ht="15" x14ac:dyDescent="0.25">
      <c r="A478" s="95">
        <v>331</v>
      </c>
      <c r="B478" s="36" t="s">
        <v>66</v>
      </c>
      <c r="C478" s="145"/>
      <c r="D478" s="146">
        <v>1221883.92</v>
      </c>
      <c r="E478" s="21"/>
      <c r="F478" s="182">
        <v>48944</v>
      </c>
      <c r="G478" s="148"/>
      <c r="H478" s="182" t="s">
        <v>67</v>
      </c>
      <c r="J478" s="183">
        <v>-4</v>
      </c>
      <c r="K478" s="21"/>
      <c r="L478" s="149">
        <f t="shared" si="30"/>
        <v>34213</v>
      </c>
      <c r="M478" s="127"/>
      <c r="N478" s="184">
        <v>2.8</v>
      </c>
      <c r="P478" s="155">
        <v>48944</v>
      </c>
      <c r="Q478" s="152"/>
      <c r="R478" s="155" t="s">
        <v>190</v>
      </c>
      <c r="T478" s="159">
        <v>-2</v>
      </c>
      <c r="U478" s="23"/>
      <c r="V478" s="153">
        <v>32056</v>
      </c>
      <c r="W478" s="131"/>
      <c r="X478" s="162">
        <v>2.62</v>
      </c>
      <c r="Y478" s="23"/>
      <c r="Z478" s="152">
        <f t="shared" si="31"/>
        <v>-2157</v>
      </c>
      <c r="AB478" s="448" t="s">
        <v>547</v>
      </c>
    </row>
    <row r="479" spans="1:28" ht="15" x14ac:dyDescent="0.25">
      <c r="A479" s="95">
        <v>332</v>
      </c>
      <c r="B479" s="19" t="s">
        <v>191</v>
      </c>
      <c r="C479" s="145"/>
      <c r="D479" s="146">
        <v>10632306.619999999</v>
      </c>
      <c r="E479" s="21"/>
      <c r="F479" s="182">
        <v>48944</v>
      </c>
      <c r="G479" s="148"/>
      <c r="H479" s="182" t="s">
        <v>192</v>
      </c>
      <c r="J479" s="183">
        <v>-3</v>
      </c>
      <c r="K479" s="21"/>
      <c r="L479" s="149">
        <f t="shared" si="30"/>
        <v>337044</v>
      </c>
      <c r="M479" s="127"/>
      <c r="N479" s="184">
        <v>3.17</v>
      </c>
      <c r="P479" s="155">
        <v>48944</v>
      </c>
      <c r="Q479" s="152"/>
      <c r="R479" s="155" t="s">
        <v>193</v>
      </c>
      <c r="T479" s="159">
        <v>-2</v>
      </c>
      <c r="U479" s="23"/>
      <c r="V479" s="153">
        <v>437151</v>
      </c>
      <c r="W479" s="131"/>
      <c r="X479" s="162">
        <v>4.1100000000000003</v>
      </c>
      <c r="Y479" s="23"/>
      <c r="Z479" s="152">
        <f t="shared" si="31"/>
        <v>100107</v>
      </c>
      <c r="AB479" s="448" t="s">
        <v>547</v>
      </c>
    </row>
    <row r="480" spans="1:28" ht="15" x14ac:dyDescent="0.25">
      <c r="A480" s="95">
        <v>333</v>
      </c>
      <c r="B480" s="19" t="s">
        <v>194</v>
      </c>
      <c r="C480" s="145"/>
      <c r="D480" s="146">
        <v>10696362.970000001</v>
      </c>
      <c r="E480" s="21"/>
      <c r="F480" s="182">
        <v>48944</v>
      </c>
      <c r="G480" s="148"/>
      <c r="H480" s="182" t="s">
        <v>195</v>
      </c>
      <c r="J480" s="183">
        <v>-2</v>
      </c>
      <c r="K480" s="21"/>
      <c r="L480" s="149">
        <f t="shared" si="30"/>
        <v>441760</v>
      </c>
      <c r="M480" s="127"/>
      <c r="N480" s="184">
        <v>4.13</v>
      </c>
      <c r="P480" s="155">
        <v>48944</v>
      </c>
      <c r="Q480" s="152"/>
      <c r="R480" s="155" t="s">
        <v>196</v>
      </c>
      <c r="T480" s="159">
        <v>-1</v>
      </c>
      <c r="U480" s="23"/>
      <c r="V480" s="153">
        <v>548908</v>
      </c>
      <c r="W480" s="131"/>
      <c r="X480" s="162">
        <v>5.13</v>
      </c>
      <c r="Y480" s="23"/>
      <c r="Z480" s="152">
        <f t="shared" si="31"/>
        <v>107148</v>
      </c>
      <c r="AB480" s="448" t="s">
        <v>547</v>
      </c>
    </row>
    <row r="481" spans="1:28" ht="15" x14ac:dyDescent="0.25">
      <c r="A481" s="95">
        <v>334</v>
      </c>
      <c r="B481" s="19" t="s">
        <v>75</v>
      </c>
      <c r="C481" s="145"/>
      <c r="D481" s="146">
        <v>942717.35</v>
      </c>
      <c r="E481" s="21"/>
      <c r="F481" s="182">
        <v>48944</v>
      </c>
      <c r="G481" s="148"/>
      <c r="H481" s="182" t="s">
        <v>197</v>
      </c>
      <c r="J481" s="183">
        <v>-4</v>
      </c>
      <c r="K481" s="21"/>
      <c r="L481" s="149">
        <f t="shared" si="30"/>
        <v>33278</v>
      </c>
      <c r="M481" s="127"/>
      <c r="N481" s="184">
        <v>3.53</v>
      </c>
      <c r="P481" s="155">
        <v>48944</v>
      </c>
      <c r="Q481" s="152"/>
      <c r="R481" s="155" t="s">
        <v>197</v>
      </c>
      <c r="T481" s="159">
        <v>-1</v>
      </c>
      <c r="U481" s="23"/>
      <c r="V481" s="153">
        <v>59207</v>
      </c>
      <c r="W481" s="131"/>
      <c r="X481" s="162">
        <v>6.28</v>
      </c>
      <c r="Y481" s="23"/>
      <c r="Z481" s="152">
        <f t="shared" si="31"/>
        <v>25929</v>
      </c>
      <c r="AB481" s="448" t="s">
        <v>547</v>
      </c>
    </row>
    <row r="482" spans="1:28" ht="15" x14ac:dyDescent="0.25">
      <c r="A482" s="95">
        <v>335</v>
      </c>
      <c r="B482" s="36" t="s">
        <v>78</v>
      </c>
      <c r="C482" s="145"/>
      <c r="D482" s="146">
        <v>11836.15</v>
      </c>
      <c r="E482" s="21"/>
      <c r="F482" s="182">
        <v>48944</v>
      </c>
      <c r="G482" s="148"/>
      <c r="H482" s="182" t="s">
        <v>198</v>
      </c>
      <c r="J482" s="183">
        <v>-2</v>
      </c>
      <c r="K482" s="21"/>
      <c r="L482" s="149">
        <f t="shared" si="30"/>
        <v>352</v>
      </c>
      <c r="M482" s="127"/>
      <c r="N482" s="184">
        <v>2.97</v>
      </c>
      <c r="P482" s="155">
        <v>48944</v>
      </c>
      <c r="Q482" s="152"/>
      <c r="R482" s="155" t="s">
        <v>198</v>
      </c>
      <c r="T482" s="159">
        <v>-1</v>
      </c>
      <c r="U482" s="23"/>
      <c r="V482" s="153">
        <v>638</v>
      </c>
      <c r="W482" s="131"/>
      <c r="X482" s="162">
        <v>5.39</v>
      </c>
      <c r="Y482" s="23"/>
      <c r="Z482" s="152">
        <f t="shared" si="31"/>
        <v>286</v>
      </c>
      <c r="AB482" s="448" t="s">
        <v>547</v>
      </c>
    </row>
    <row r="483" spans="1:28" ht="15" x14ac:dyDescent="0.25">
      <c r="A483" s="95">
        <v>336</v>
      </c>
      <c r="B483" s="19" t="s">
        <v>199</v>
      </c>
      <c r="C483" s="145"/>
      <c r="D483" s="146">
        <v>267989.34000000003</v>
      </c>
      <c r="E483" s="21"/>
      <c r="F483" s="182">
        <v>48944</v>
      </c>
      <c r="G483" s="148"/>
      <c r="H483" s="182" t="s">
        <v>67</v>
      </c>
      <c r="J483" s="183">
        <v>-2</v>
      </c>
      <c r="K483" s="21"/>
      <c r="L483" s="149">
        <f t="shared" si="30"/>
        <v>10264</v>
      </c>
      <c r="M483" s="127"/>
      <c r="N483" s="184">
        <v>3.83</v>
      </c>
      <c r="P483" s="155">
        <v>48944</v>
      </c>
      <c r="Q483" s="152"/>
      <c r="R483" s="155" t="s">
        <v>200</v>
      </c>
      <c r="T483" s="159">
        <v>-1</v>
      </c>
      <c r="U483" s="23"/>
      <c r="V483" s="153">
        <v>12891</v>
      </c>
      <c r="W483" s="131"/>
      <c r="X483" s="162">
        <v>4.8099999999999996</v>
      </c>
      <c r="Y483" s="23"/>
      <c r="Z483" s="152">
        <f t="shared" si="31"/>
        <v>2627</v>
      </c>
      <c r="AB483" s="448" t="s">
        <v>547</v>
      </c>
    </row>
    <row r="484" spans="1:28" ht="15" x14ac:dyDescent="0.25">
      <c r="B484" s="42" t="s">
        <v>218</v>
      </c>
      <c r="C484" s="148"/>
      <c r="D484" s="166">
        <f>+SUBTOTAL(9,D476:D483)</f>
        <v>23817985.220000003</v>
      </c>
      <c r="E484" s="56"/>
      <c r="F484" s="147"/>
      <c r="G484" s="148"/>
      <c r="J484" s="126"/>
      <c r="K484" s="56"/>
      <c r="L484" s="167">
        <f>+SUBTOTAL(9,L476:L483)</f>
        <v>857765</v>
      </c>
      <c r="M484" s="127"/>
      <c r="N484" s="150">
        <f>+ROUND(L484/$D484*100,2)</f>
        <v>3.6</v>
      </c>
      <c r="P484" s="151"/>
      <c r="Q484" s="152"/>
      <c r="T484" s="130"/>
      <c r="U484" s="57"/>
      <c r="V484" s="168">
        <f>+SUBTOTAL(9,V476:V483)</f>
        <v>1091561</v>
      </c>
      <c r="W484" s="131"/>
      <c r="X484" s="154">
        <f>+ROUND(V484/D484*100,2)</f>
        <v>4.58</v>
      </c>
      <c r="Y484" s="23"/>
      <c r="Z484" s="191">
        <f>+SUBTOTAL(9,Z476:Z483)</f>
        <v>233796</v>
      </c>
      <c r="AB484" s="448"/>
    </row>
    <row r="485" spans="1:28" ht="15" x14ac:dyDescent="0.25">
      <c r="C485" s="145"/>
      <c r="E485" s="21"/>
      <c r="F485" s="125"/>
      <c r="G485" s="145"/>
      <c r="J485" s="126"/>
      <c r="K485" s="21"/>
      <c r="L485" s="187"/>
      <c r="M485" s="127"/>
      <c r="N485" s="150"/>
      <c r="P485" s="129"/>
      <c r="Q485" s="190"/>
      <c r="T485" s="130"/>
      <c r="U485" s="23"/>
      <c r="V485" s="188"/>
      <c r="W485" s="131"/>
      <c r="X485" s="154"/>
      <c r="Y485" s="23"/>
      <c r="Z485" s="190"/>
      <c r="AB485" s="448"/>
    </row>
    <row r="486" spans="1:28" ht="15" x14ac:dyDescent="0.25">
      <c r="B486" s="55" t="s">
        <v>219</v>
      </c>
      <c r="C486" s="145"/>
      <c r="E486" s="21"/>
      <c r="F486" s="125"/>
      <c r="G486" s="145"/>
      <c r="J486" s="126"/>
      <c r="K486" s="21"/>
      <c r="L486" s="187"/>
      <c r="M486" s="127"/>
      <c r="N486" s="150"/>
      <c r="P486" s="129"/>
      <c r="Q486" s="190"/>
      <c r="T486" s="130"/>
      <c r="U486" s="23"/>
      <c r="V486" s="188"/>
      <c r="W486" s="131"/>
      <c r="X486" s="154"/>
      <c r="Y486" s="23"/>
      <c r="Z486" s="190"/>
      <c r="AB486" s="448"/>
    </row>
    <row r="487" spans="1:28" ht="15" x14ac:dyDescent="0.25">
      <c r="A487" s="95">
        <v>330.2</v>
      </c>
      <c r="B487" s="19" t="s">
        <v>64</v>
      </c>
      <c r="C487" s="145"/>
      <c r="D487" s="146">
        <v>300510.01</v>
      </c>
      <c r="E487" s="21"/>
      <c r="F487" s="182">
        <v>58075</v>
      </c>
      <c r="G487" s="148"/>
      <c r="H487" s="182" t="s">
        <v>65</v>
      </c>
      <c r="J487" s="183">
        <v>0</v>
      </c>
      <c r="K487" s="21"/>
      <c r="L487" s="149">
        <f t="shared" ref="L487:L494" si="32">+ROUND(N487*D487/100,0)</f>
        <v>1503</v>
      </c>
      <c r="M487" s="127"/>
      <c r="N487" s="184">
        <v>0.5</v>
      </c>
      <c r="P487" s="155">
        <v>58075</v>
      </c>
      <c r="Q487" s="152"/>
      <c r="R487" s="155" t="s">
        <v>65</v>
      </c>
      <c r="T487" s="159">
        <v>0</v>
      </c>
      <c r="U487" s="23"/>
      <c r="V487" s="153">
        <v>2154</v>
      </c>
      <c r="W487" s="131"/>
      <c r="X487" s="162">
        <v>0.72</v>
      </c>
      <c r="Y487" s="23"/>
      <c r="Z487" s="152">
        <f t="shared" ref="Z487:Z494" si="33">+V487-L487</f>
        <v>651</v>
      </c>
      <c r="AB487" s="448" t="s">
        <v>548</v>
      </c>
    </row>
    <row r="488" spans="1:28" ht="15" x14ac:dyDescent="0.25">
      <c r="A488" s="95">
        <v>330.5</v>
      </c>
      <c r="B488" s="19" t="s">
        <v>220</v>
      </c>
      <c r="C488" s="145"/>
      <c r="D488" s="146">
        <v>212279.74</v>
      </c>
      <c r="E488" s="21"/>
      <c r="F488" s="182">
        <v>58075</v>
      </c>
      <c r="G488" s="148"/>
      <c r="H488" s="182" t="s">
        <v>65</v>
      </c>
      <c r="J488" s="183">
        <v>0</v>
      </c>
      <c r="K488" s="21"/>
      <c r="L488" s="149">
        <f t="shared" si="32"/>
        <v>1019</v>
      </c>
      <c r="M488" s="127"/>
      <c r="N488" s="184">
        <v>0.48</v>
      </c>
      <c r="P488" s="155">
        <v>58075</v>
      </c>
      <c r="Q488" s="152"/>
      <c r="R488" s="155" t="s">
        <v>65</v>
      </c>
      <c r="T488" s="159">
        <v>0</v>
      </c>
      <c r="U488" s="23"/>
      <c r="V488" s="153">
        <v>1469</v>
      </c>
      <c r="W488" s="131"/>
      <c r="X488" s="162">
        <v>0.69</v>
      </c>
      <c r="Y488" s="23"/>
      <c r="Z488" s="152">
        <f t="shared" si="33"/>
        <v>450</v>
      </c>
      <c r="AB488" s="448" t="s">
        <v>548</v>
      </c>
    </row>
    <row r="489" spans="1:28" ht="15" x14ac:dyDescent="0.25">
      <c r="A489" s="95">
        <v>331</v>
      </c>
      <c r="B489" s="36" t="s">
        <v>66</v>
      </c>
      <c r="C489" s="145"/>
      <c r="D489" s="146">
        <v>103706361.98</v>
      </c>
      <c r="E489" s="21"/>
      <c r="F489" s="182">
        <v>58075</v>
      </c>
      <c r="G489" s="148"/>
      <c r="H489" s="182" t="s">
        <v>67</v>
      </c>
      <c r="J489" s="183">
        <v>-4</v>
      </c>
      <c r="K489" s="21"/>
      <c r="L489" s="149">
        <f t="shared" si="32"/>
        <v>2188204</v>
      </c>
      <c r="M489" s="127"/>
      <c r="N489" s="184">
        <v>2.11</v>
      </c>
      <c r="P489" s="155">
        <v>58075</v>
      </c>
      <c r="Q489" s="152"/>
      <c r="R489" s="155" t="s">
        <v>190</v>
      </c>
      <c r="T489" s="159">
        <v>-3</v>
      </c>
      <c r="U489" s="23"/>
      <c r="V489" s="153">
        <v>2329509</v>
      </c>
      <c r="W489" s="131"/>
      <c r="X489" s="162">
        <v>2.25</v>
      </c>
      <c r="Y489" s="23"/>
      <c r="Z489" s="152">
        <f t="shared" si="33"/>
        <v>141305</v>
      </c>
      <c r="AB489" s="448" t="s">
        <v>548</v>
      </c>
    </row>
    <row r="490" spans="1:28" ht="15" x14ac:dyDescent="0.25">
      <c r="A490" s="95">
        <v>332</v>
      </c>
      <c r="B490" s="19" t="s">
        <v>191</v>
      </c>
      <c r="C490" s="145"/>
      <c r="D490" s="146">
        <v>55529131.780000001</v>
      </c>
      <c r="E490" s="21"/>
      <c r="F490" s="182">
        <v>58075</v>
      </c>
      <c r="G490" s="148"/>
      <c r="H490" s="182" t="s">
        <v>192</v>
      </c>
      <c r="J490" s="183">
        <v>-6</v>
      </c>
      <c r="K490" s="21"/>
      <c r="L490" s="149">
        <f t="shared" si="32"/>
        <v>1016183</v>
      </c>
      <c r="M490" s="127"/>
      <c r="N490" s="184">
        <v>1.83</v>
      </c>
      <c r="P490" s="155">
        <v>58075</v>
      </c>
      <c r="Q490" s="152"/>
      <c r="R490" s="155" t="s">
        <v>193</v>
      </c>
      <c r="T490" s="159">
        <v>-4</v>
      </c>
      <c r="U490" s="23"/>
      <c r="V490" s="153">
        <v>1307886</v>
      </c>
      <c r="W490" s="131"/>
      <c r="X490" s="162">
        <v>2.36</v>
      </c>
      <c r="Y490" s="23"/>
      <c r="Z490" s="152">
        <f t="shared" si="33"/>
        <v>291703</v>
      </c>
      <c r="AB490" s="448" t="s">
        <v>548</v>
      </c>
    </row>
    <row r="491" spans="1:28" ht="15" x14ac:dyDescent="0.25">
      <c r="A491" s="95">
        <v>333</v>
      </c>
      <c r="B491" s="19" t="s">
        <v>194</v>
      </c>
      <c r="C491" s="145"/>
      <c r="D491" s="146">
        <v>9696868.4700000007</v>
      </c>
      <c r="E491" s="21"/>
      <c r="F491" s="182">
        <v>58075</v>
      </c>
      <c r="G491" s="148"/>
      <c r="H491" s="182" t="s">
        <v>195</v>
      </c>
      <c r="J491" s="183">
        <v>-16</v>
      </c>
      <c r="K491" s="21"/>
      <c r="L491" s="149">
        <f t="shared" si="32"/>
        <v>139635</v>
      </c>
      <c r="M491" s="127"/>
      <c r="N491" s="184">
        <v>1.44</v>
      </c>
      <c r="P491" s="155">
        <v>58075</v>
      </c>
      <c r="Q491" s="152"/>
      <c r="R491" s="155" t="s">
        <v>196</v>
      </c>
      <c r="T491" s="159">
        <v>-11</v>
      </c>
      <c r="U491" s="23"/>
      <c r="V491" s="153">
        <v>181833</v>
      </c>
      <c r="W491" s="131"/>
      <c r="X491" s="162">
        <v>1.88</v>
      </c>
      <c r="Y491" s="23"/>
      <c r="Z491" s="152">
        <f t="shared" si="33"/>
        <v>42198</v>
      </c>
      <c r="AB491" s="448" t="s">
        <v>548</v>
      </c>
    </row>
    <row r="492" spans="1:28" ht="15" x14ac:dyDescent="0.25">
      <c r="A492" s="95">
        <v>334</v>
      </c>
      <c r="B492" s="19" t="s">
        <v>75</v>
      </c>
      <c r="C492" s="148"/>
      <c r="D492" s="146">
        <v>11950190.460000001</v>
      </c>
      <c r="E492" s="21"/>
      <c r="F492" s="182">
        <v>58075</v>
      </c>
      <c r="G492" s="148"/>
      <c r="H492" s="182" t="s">
        <v>197</v>
      </c>
      <c r="J492" s="183">
        <v>-8</v>
      </c>
      <c r="K492" s="21"/>
      <c r="L492" s="149">
        <f t="shared" si="32"/>
        <v>279634</v>
      </c>
      <c r="M492" s="127"/>
      <c r="N492" s="184">
        <v>2.34</v>
      </c>
      <c r="P492" s="155">
        <v>58075</v>
      </c>
      <c r="Q492" s="152"/>
      <c r="R492" s="155" t="s">
        <v>197</v>
      </c>
      <c r="T492" s="159">
        <v>-5</v>
      </c>
      <c r="U492" s="23"/>
      <c r="V492" s="153">
        <v>310965</v>
      </c>
      <c r="W492" s="131"/>
      <c r="X492" s="162">
        <v>2.6</v>
      </c>
      <c r="Y492" s="23"/>
      <c r="Z492" s="152">
        <f t="shared" si="33"/>
        <v>31331</v>
      </c>
      <c r="AB492" s="448" t="s">
        <v>548</v>
      </c>
    </row>
    <row r="493" spans="1:28" ht="15" x14ac:dyDescent="0.25">
      <c r="A493" s="95">
        <v>335</v>
      </c>
      <c r="B493" s="36" t="s">
        <v>78</v>
      </c>
      <c r="C493" s="145"/>
      <c r="D493" s="146">
        <v>165049.49</v>
      </c>
      <c r="E493" s="21"/>
      <c r="F493" s="182">
        <v>58075</v>
      </c>
      <c r="G493" s="148"/>
      <c r="H493" s="182" t="s">
        <v>198</v>
      </c>
      <c r="J493" s="183">
        <v>-3</v>
      </c>
      <c r="K493" s="21"/>
      <c r="L493" s="149">
        <f t="shared" si="32"/>
        <v>3417</v>
      </c>
      <c r="M493" s="127"/>
      <c r="N493" s="184">
        <v>2.0699999999999998</v>
      </c>
      <c r="P493" s="155">
        <v>58075</v>
      </c>
      <c r="Q493" s="152"/>
      <c r="R493" s="155" t="s">
        <v>198</v>
      </c>
      <c r="T493" s="159">
        <v>-3</v>
      </c>
      <c r="U493" s="23"/>
      <c r="V493" s="153">
        <v>3507</v>
      </c>
      <c r="W493" s="131"/>
      <c r="X493" s="162">
        <v>2.12</v>
      </c>
      <c r="Y493" s="23"/>
      <c r="Z493" s="152">
        <f t="shared" si="33"/>
        <v>90</v>
      </c>
      <c r="AB493" s="448" t="s">
        <v>548</v>
      </c>
    </row>
    <row r="494" spans="1:28" ht="15" x14ac:dyDescent="0.25">
      <c r="A494" s="95">
        <v>336</v>
      </c>
      <c r="B494" s="19" t="s">
        <v>199</v>
      </c>
      <c r="C494" s="145"/>
      <c r="D494" s="146">
        <v>6862232.0499999998</v>
      </c>
      <c r="E494" s="21"/>
      <c r="F494" s="182">
        <v>58075</v>
      </c>
      <c r="G494" s="148"/>
      <c r="H494" s="182" t="s">
        <v>67</v>
      </c>
      <c r="J494" s="183">
        <v>-5</v>
      </c>
      <c r="K494" s="21"/>
      <c r="L494" s="149">
        <f t="shared" si="32"/>
        <v>111168</v>
      </c>
      <c r="M494" s="127"/>
      <c r="N494" s="184">
        <v>1.62</v>
      </c>
      <c r="P494" s="155">
        <v>58075</v>
      </c>
      <c r="Q494" s="152"/>
      <c r="R494" s="155" t="s">
        <v>200</v>
      </c>
      <c r="T494" s="159">
        <v>-5</v>
      </c>
      <c r="U494" s="23"/>
      <c r="V494" s="153">
        <v>164095</v>
      </c>
      <c r="W494" s="131"/>
      <c r="X494" s="162">
        <v>2.39</v>
      </c>
      <c r="Y494" s="23"/>
      <c r="Z494" s="152">
        <f t="shared" si="33"/>
        <v>52927</v>
      </c>
      <c r="AB494" s="448" t="s">
        <v>548</v>
      </c>
    </row>
    <row r="495" spans="1:28" x14ac:dyDescent="0.2">
      <c r="B495" s="42" t="s">
        <v>221</v>
      </c>
      <c r="C495" s="148"/>
      <c r="D495" s="166">
        <f>+SUBTOTAL(9,D487:D494)</f>
        <v>188422623.98000002</v>
      </c>
      <c r="E495" s="56"/>
      <c r="F495" s="147"/>
      <c r="G495" s="148"/>
      <c r="J495" s="126"/>
      <c r="K495" s="56"/>
      <c r="L495" s="468">
        <f>+SUBTOTAL(9,L487:L494)</f>
        <v>3740763</v>
      </c>
      <c r="M495" s="127"/>
      <c r="N495" s="150">
        <f>+ROUND(L495/$D495*100,2)</f>
        <v>1.99</v>
      </c>
      <c r="P495" s="151"/>
      <c r="Q495" s="152"/>
      <c r="T495" s="130"/>
      <c r="U495" s="57"/>
      <c r="V495" s="168">
        <f>+SUBTOTAL(9,V487:V494)</f>
        <v>4301418</v>
      </c>
      <c r="W495" s="131"/>
      <c r="X495" s="154">
        <f>+ROUND(V495/D495*100,2)</f>
        <v>2.2799999999999998</v>
      </c>
      <c r="Y495" s="23"/>
      <c r="Z495" s="191">
        <f>+SUBTOTAL(9,Z487:Z494)</f>
        <v>560655</v>
      </c>
    </row>
    <row r="496" spans="1:28" x14ac:dyDescent="0.2">
      <c r="C496" s="145"/>
      <c r="E496" s="21"/>
      <c r="F496" s="125"/>
      <c r="G496" s="145"/>
      <c r="J496" s="126"/>
      <c r="K496" s="21"/>
      <c r="L496" s="187"/>
      <c r="M496" s="127"/>
      <c r="N496" s="150"/>
      <c r="P496" s="129"/>
      <c r="Q496" s="190"/>
      <c r="T496" s="130"/>
      <c r="U496" s="23"/>
      <c r="V496" s="188"/>
      <c r="W496" s="131"/>
      <c r="X496" s="154"/>
      <c r="Y496" s="23"/>
      <c r="Z496" s="190"/>
    </row>
    <row r="497" spans="1:28" x14ac:dyDescent="0.2">
      <c r="B497" s="55" t="s">
        <v>222</v>
      </c>
      <c r="C497" s="145"/>
      <c r="E497" s="21"/>
      <c r="F497" s="125"/>
      <c r="G497" s="145"/>
      <c r="J497" s="126"/>
      <c r="K497" s="21"/>
      <c r="L497" s="187"/>
      <c r="M497" s="127"/>
      <c r="N497" s="150"/>
      <c r="P497" s="129"/>
      <c r="Q497" s="190"/>
      <c r="T497" s="130"/>
      <c r="U497" s="23"/>
      <c r="V497" s="188"/>
      <c r="W497" s="131"/>
      <c r="X497" s="154"/>
      <c r="Y497" s="23"/>
      <c r="Z497" s="190"/>
    </row>
    <row r="498" spans="1:28" ht="15" x14ac:dyDescent="0.25">
      <c r="A498" s="95">
        <v>331</v>
      </c>
      <c r="B498" s="36" t="s">
        <v>66</v>
      </c>
      <c r="C498" s="145"/>
      <c r="D498" s="146">
        <v>35278220.299999997</v>
      </c>
      <c r="E498" s="21"/>
      <c r="F498" s="182">
        <v>50770</v>
      </c>
      <c r="G498" s="148"/>
      <c r="H498" s="182" t="s">
        <v>67</v>
      </c>
      <c r="J498" s="183">
        <v>-2</v>
      </c>
      <c r="K498" s="21"/>
      <c r="L498" s="149">
        <f t="shared" ref="L498:L503" si="34">+ROUND(N498*D498/100,0)</f>
        <v>1347628</v>
      </c>
      <c r="M498" s="127"/>
      <c r="N498" s="184">
        <v>3.82</v>
      </c>
      <c r="P498" s="155">
        <v>50770</v>
      </c>
      <c r="Q498" s="152"/>
      <c r="R498" s="155" t="s">
        <v>190</v>
      </c>
      <c r="T498" s="159">
        <v>-2</v>
      </c>
      <c r="U498" s="23"/>
      <c r="V498" s="153">
        <v>1243645</v>
      </c>
      <c r="W498" s="131"/>
      <c r="X498" s="162">
        <v>3.53</v>
      </c>
      <c r="Y498" s="23"/>
      <c r="Z498" s="152">
        <f t="shared" ref="Z498:Z503" si="35">+V498-L498</f>
        <v>-103983</v>
      </c>
      <c r="AB498" s="448" t="s">
        <v>548</v>
      </c>
    </row>
    <row r="499" spans="1:28" ht="15" x14ac:dyDescent="0.25">
      <c r="A499" s="95">
        <v>332</v>
      </c>
      <c r="B499" s="19" t="s">
        <v>191</v>
      </c>
      <c r="C499" s="145"/>
      <c r="D499" s="146">
        <v>207751651.38999999</v>
      </c>
      <c r="E499" s="21"/>
      <c r="F499" s="182">
        <v>50770</v>
      </c>
      <c r="G499" s="148"/>
      <c r="H499" s="182" t="s">
        <v>192</v>
      </c>
      <c r="J499" s="183">
        <v>-2</v>
      </c>
      <c r="K499" s="21"/>
      <c r="L499" s="149">
        <f t="shared" si="34"/>
        <v>6024798</v>
      </c>
      <c r="M499" s="127"/>
      <c r="N499" s="184">
        <v>2.9</v>
      </c>
      <c r="P499" s="155">
        <v>50770</v>
      </c>
      <c r="Q499" s="152"/>
      <c r="R499" s="155" t="s">
        <v>193</v>
      </c>
      <c r="T499" s="159">
        <v>-2</v>
      </c>
      <c r="U499" s="23"/>
      <c r="V499" s="153">
        <v>7692654</v>
      </c>
      <c r="W499" s="131"/>
      <c r="X499" s="162">
        <v>3.7</v>
      </c>
      <c r="Y499" s="23"/>
      <c r="Z499" s="152">
        <f t="shared" si="35"/>
        <v>1667856</v>
      </c>
      <c r="AB499" s="448" t="s">
        <v>548</v>
      </c>
    </row>
    <row r="500" spans="1:28" ht="15" x14ac:dyDescent="0.25">
      <c r="A500" s="95">
        <v>333</v>
      </c>
      <c r="B500" s="19" t="s">
        <v>194</v>
      </c>
      <c r="C500" s="145"/>
      <c r="D500" s="146">
        <v>26112009.530000001</v>
      </c>
      <c r="E500" s="21"/>
      <c r="F500" s="182">
        <v>50770</v>
      </c>
      <c r="G500" s="148"/>
      <c r="H500" s="182" t="s">
        <v>195</v>
      </c>
      <c r="J500" s="183">
        <v>-4</v>
      </c>
      <c r="K500" s="21"/>
      <c r="L500" s="149">
        <f t="shared" si="34"/>
        <v>853863</v>
      </c>
      <c r="M500" s="127"/>
      <c r="N500" s="184">
        <v>3.27</v>
      </c>
      <c r="P500" s="155">
        <v>50770</v>
      </c>
      <c r="Q500" s="152"/>
      <c r="R500" s="155" t="s">
        <v>196</v>
      </c>
      <c r="T500" s="159">
        <v>-3</v>
      </c>
      <c r="U500" s="23"/>
      <c r="V500" s="153">
        <v>927904</v>
      </c>
      <c r="W500" s="131"/>
      <c r="X500" s="162">
        <v>3.55</v>
      </c>
      <c r="Y500" s="23"/>
      <c r="Z500" s="152">
        <f t="shared" si="35"/>
        <v>74041</v>
      </c>
      <c r="AB500" s="448" t="s">
        <v>548</v>
      </c>
    </row>
    <row r="501" spans="1:28" ht="15" x14ac:dyDescent="0.25">
      <c r="A501" s="95">
        <v>334</v>
      </c>
      <c r="B501" s="19" t="s">
        <v>75</v>
      </c>
      <c r="C501" s="145"/>
      <c r="D501" s="146">
        <v>19504280.649999999</v>
      </c>
      <c r="E501" s="21"/>
      <c r="F501" s="182">
        <v>50770</v>
      </c>
      <c r="G501" s="148"/>
      <c r="H501" s="182" t="s">
        <v>197</v>
      </c>
      <c r="J501" s="183">
        <v>-4</v>
      </c>
      <c r="K501" s="21"/>
      <c r="L501" s="149">
        <f t="shared" si="34"/>
        <v>731411</v>
      </c>
      <c r="M501" s="127"/>
      <c r="N501" s="184">
        <v>3.75</v>
      </c>
      <c r="P501" s="155">
        <v>50770</v>
      </c>
      <c r="Q501" s="152"/>
      <c r="R501" s="155" t="s">
        <v>197</v>
      </c>
      <c r="T501" s="159">
        <v>-2</v>
      </c>
      <c r="U501" s="23"/>
      <c r="V501" s="153">
        <v>791116</v>
      </c>
      <c r="W501" s="131"/>
      <c r="X501" s="162">
        <v>4.0599999999999996</v>
      </c>
      <c r="Y501" s="23"/>
      <c r="Z501" s="152">
        <f t="shared" si="35"/>
        <v>59705</v>
      </c>
      <c r="AB501" s="448" t="s">
        <v>548</v>
      </c>
    </row>
    <row r="502" spans="1:28" ht="15" x14ac:dyDescent="0.25">
      <c r="A502" s="95">
        <v>335</v>
      </c>
      <c r="B502" s="36" t="s">
        <v>78</v>
      </c>
      <c r="C502" s="148"/>
      <c r="D502" s="146">
        <v>706573.85</v>
      </c>
      <c r="E502" s="21"/>
      <c r="F502" s="182">
        <v>50770</v>
      </c>
      <c r="G502" s="148"/>
      <c r="H502" s="182" t="s">
        <v>198</v>
      </c>
      <c r="J502" s="183">
        <v>-2</v>
      </c>
      <c r="K502" s="21"/>
      <c r="L502" s="149">
        <f t="shared" si="34"/>
        <v>21551</v>
      </c>
      <c r="M502" s="127"/>
      <c r="N502" s="184">
        <v>3.05</v>
      </c>
      <c r="P502" s="155">
        <v>50770</v>
      </c>
      <c r="Q502" s="152"/>
      <c r="R502" s="155" t="s">
        <v>198</v>
      </c>
      <c r="T502" s="159">
        <v>-1</v>
      </c>
      <c r="U502" s="23"/>
      <c r="V502" s="153">
        <v>22785</v>
      </c>
      <c r="W502" s="131"/>
      <c r="X502" s="162">
        <v>3.22</v>
      </c>
      <c r="Y502" s="23"/>
      <c r="Z502" s="152">
        <f t="shared" si="35"/>
        <v>1234</v>
      </c>
      <c r="AB502" s="448" t="s">
        <v>548</v>
      </c>
    </row>
    <row r="503" spans="1:28" ht="15" x14ac:dyDescent="0.25">
      <c r="A503" s="95">
        <v>336</v>
      </c>
      <c r="B503" s="19" t="s">
        <v>199</v>
      </c>
      <c r="C503" s="145"/>
      <c r="D503" s="146">
        <v>9870768.8200000003</v>
      </c>
      <c r="E503" s="21"/>
      <c r="F503" s="182">
        <v>50770</v>
      </c>
      <c r="G503" s="148"/>
      <c r="H503" s="182" t="s">
        <v>67</v>
      </c>
      <c r="J503" s="183">
        <v>-3</v>
      </c>
      <c r="K503" s="21"/>
      <c r="L503" s="149">
        <f t="shared" si="34"/>
        <v>269472</v>
      </c>
      <c r="M503" s="127"/>
      <c r="N503" s="184">
        <v>2.73</v>
      </c>
      <c r="P503" s="155">
        <v>50770</v>
      </c>
      <c r="Q503" s="152"/>
      <c r="R503" s="155" t="s">
        <v>200</v>
      </c>
      <c r="T503" s="159">
        <v>-3</v>
      </c>
      <c r="U503" s="23"/>
      <c r="V503" s="153">
        <v>354955</v>
      </c>
      <c r="W503" s="131"/>
      <c r="X503" s="162">
        <v>3.6</v>
      </c>
      <c r="Y503" s="23"/>
      <c r="Z503" s="152">
        <f t="shared" si="35"/>
        <v>85483</v>
      </c>
      <c r="AB503" s="448" t="s">
        <v>548</v>
      </c>
    </row>
    <row r="504" spans="1:28" ht="15" x14ac:dyDescent="0.25">
      <c r="B504" s="42" t="s">
        <v>223</v>
      </c>
      <c r="C504" s="148"/>
      <c r="D504" s="166">
        <f>+SUBTOTAL(9,D497:D503)</f>
        <v>299223504.54000002</v>
      </c>
      <c r="E504" s="56"/>
      <c r="F504" s="147"/>
      <c r="G504" s="148"/>
      <c r="J504" s="126"/>
      <c r="K504" s="56"/>
      <c r="L504" s="468">
        <f>+SUBTOTAL(9,L497:L503)</f>
        <v>9248723</v>
      </c>
      <c r="M504" s="127"/>
      <c r="N504" s="150">
        <f>+ROUND(L504/$D504*100,2)</f>
        <v>3.09</v>
      </c>
      <c r="P504" s="151"/>
      <c r="Q504" s="152"/>
      <c r="T504" s="130"/>
      <c r="U504" s="57"/>
      <c r="V504" s="168">
        <f>+SUBTOTAL(9,V497:V503)</f>
        <v>11033059</v>
      </c>
      <c r="W504" s="131"/>
      <c r="X504" s="154">
        <f>+ROUND(V504/D504*100,2)</f>
        <v>3.69</v>
      </c>
      <c r="Y504" s="23"/>
      <c r="Z504" s="191">
        <f>+SUBTOTAL(9,Z497:Z503)</f>
        <v>1784336</v>
      </c>
      <c r="AB504" s="448"/>
    </row>
    <row r="505" spans="1:28" ht="15" x14ac:dyDescent="0.25">
      <c r="C505" s="145"/>
      <c r="E505" s="21"/>
      <c r="F505" s="125"/>
      <c r="G505" s="145"/>
      <c r="J505" s="126"/>
      <c r="K505" s="21"/>
      <c r="L505" s="187"/>
      <c r="M505" s="127"/>
      <c r="N505" s="150"/>
      <c r="P505" s="129"/>
      <c r="Q505" s="190"/>
      <c r="T505" s="130"/>
      <c r="U505" s="23"/>
      <c r="V505" s="188"/>
      <c r="W505" s="131"/>
      <c r="X505" s="154"/>
      <c r="Y505" s="23"/>
      <c r="Z505" s="190"/>
      <c r="AB505" s="448"/>
    </row>
    <row r="506" spans="1:28" ht="15" x14ac:dyDescent="0.25">
      <c r="B506" s="55" t="s">
        <v>224</v>
      </c>
      <c r="C506" s="145"/>
      <c r="E506" s="21"/>
      <c r="F506" s="125"/>
      <c r="G506" s="145"/>
      <c r="J506" s="126"/>
      <c r="K506" s="21"/>
      <c r="L506" s="187"/>
      <c r="M506" s="127"/>
      <c r="N506" s="150"/>
      <c r="P506" s="129"/>
      <c r="Q506" s="190"/>
      <c r="T506" s="130"/>
      <c r="U506" s="23"/>
      <c r="V506" s="188"/>
      <c r="W506" s="131"/>
      <c r="X506" s="154"/>
      <c r="Y506" s="23"/>
      <c r="Z506" s="190"/>
      <c r="AB506" s="448"/>
    </row>
    <row r="507" spans="1:28" ht="15" x14ac:dyDescent="0.25">
      <c r="A507" s="95">
        <v>331</v>
      </c>
      <c r="B507" s="36" t="s">
        <v>66</v>
      </c>
      <c r="C507" s="145"/>
      <c r="D507" s="146">
        <v>108879.52</v>
      </c>
      <c r="E507" s="21"/>
      <c r="F507" s="182">
        <v>43100</v>
      </c>
      <c r="G507" s="148"/>
      <c r="H507" s="182" t="s">
        <v>67</v>
      </c>
      <c r="J507" s="183">
        <v>0</v>
      </c>
      <c r="K507" s="21"/>
      <c r="L507" s="149">
        <f t="shared" ref="L507:L511" si="36">+ROUND(N507*D507/100,0)</f>
        <v>11062</v>
      </c>
      <c r="M507" s="127"/>
      <c r="N507" s="184">
        <v>10.16</v>
      </c>
      <c r="P507" s="155">
        <v>45657</v>
      </c>
      <c r="Q507" s="152"/>
      <c r="R507" s="155" t="s">
        <v>190</v>
      </c>
      <c r="T507" s="159">
        <v>0</v>
      </c>
      <c r="U507" s="23"/>
      <c r="V507" s="153">
        <v>0</v>
      </c>
      <c r="W507" s="131"/>
      <c r="X507" s="162">
        <v>0</v>
      </c>
      <c r="Y507" s="23"/>
      <c r="Z507" s="152">
        <f t="shared" ref="Z507:Z511" si="37">+V507-L507</f>
        <v>-11062</v>
      </c>
      <c r="AB507" s="448" t="s">
        <v>547</v>
      </c>
    </row>
    <row r="508" spans="1:28" ht="15" x14ac:dyDescent="0.25">
      <c r="A508" s="95">
        <v>332</v>
      </c>
      <c r="B508" s="19" t="s">
        <v>191</v>
      </c>
      <c r="C508" s="145"/>
      <c r="D508" s="146">
        <v>110601.53</v>
      </c>
      <c r="E508" s="21"/>
      <c r="F508" s="182">
        <v>43100</v>
      </c>
      <c r="G508" s="148"/>
      <c r="H508" s="182" t="s">
        <v>192</v>
      </c>
      <c r="J508" s="183">
        <v>-1</v>
      </c>
      <c r="K508" s="21"/>
      <c r="L508" s="149">
        <f t="shared" si="36"/>
        <v>0</v>
      </c>
      <c r="M508" s="127"/>
      <c r="N508" s="184">
        <v>0</v>
      </c>
      <c r="P508" s="155">
        <v>45657</v>
      </c>
      <c r="Q508" s="152"/>
      <c r="R508" s="155" t="s">
        <v>193</v>
      </c>
      <c r="T508" s="159">
        <v>-1</v>
      </c>
      <c r="U508" s="23"/>
      <c r="V508" s="153">
        <v>167</v>
      </c>
      <c r="W508" s="131"/>
      <c r="X508" s="162">
        <v>0.15</v>
      </c>
      <c r="Y508" s="23"/>
      <c r="Z508" s="152">
        <f t="shared" si="37"/>
        <v>167</v>
      </c>
      <c r="AB508" s="448" t="s">
        <v>547</v>
      </c>
    </row>
    <row r="509" spans="1:28" ht="15" x14ac:dyDescent="0.25">
      <c r="A509" s="95">
        <v>333</v>
      </c>
      <c r="B509" s="19" t="s">
        <v>194</v>
      </c>
      <c r="C509" s="145"/>
      <c r="D509" s="146">
        <v>71658.600000000006</v>
      </c>
      <c r="E509" s="21"/>
      <c r="F509" s="182">
        <v>43100</v>
      </c>
      <c r="G509" s="148"/>
      <c r="H509" s="182" t="s">
        <v>195</v>
      </c>
      <c r="J509" s="183">
        <v>-1</v>
      </c>
      <c r="K509" s="21"/>
      <c r="L509" s="149">
        <f t="shared" si="36"/>
        <v>0</v>
      </c>
      <c r="M509" s="127"/>
      <c r="N509" s="184">
        <v>0</v>
      </c>
      <c r="P509" s="155">
        <v>45657</v>
      </c>
      <c r="Q509" s="152"/>
      <c r="R509" s="155" t="s">
        <v>196</v>
      </c>
      <c r="T509" s="159">
        <v>-1</v>
      </c>
      <c r="U509" s="23"/>
      <c r="V509" s="153">
        <v>53</v>
      </c>
      <c r="W509" s="131"/>
      <c r="X509" s="162">
        <v>7.0000000000000007E-2</v>
      </c>
      <c r="Y509" s="23"/>
      <c r="Z509" s="152">
        <f t="shared" si="37"/>
        <v>53</v>
      </c>
      <c r="AB509" s="448" t="s">
        <v>547</v>
      </c>
    </row>
    <row r="510" spans="1:28" ht="15" x14ac:dyDescent="0.25">
      <c r="A510" s="95">
        <v>334</v>
      </c>
      <c r="B510" s="19" t="s">
        <v>75</v>
      </c>
      <c r="C510" s="148"/>
      <c r="D510" s="146">
        <v>157546.75</v>
      </c>
      <c r="E510" s="21"/>
      <c r="F510" s="182">
        <v>43100</v>
      </c>
      <c r="G510" s="148"/>
      <c r="H510" s="182" t="s">
        <v>197</v>
      </c>
      <c r="J510" s="183">
        <v>-1</v>
      </c>
      <c r="K510" s="21"/>
      <c r="L510" s="149">
        <f t="shared" si="36"/>
        <v>7720</v>
      </c>
      <c r="M510" s="127"/>
      <c r="N510" s="184">
        <v>4.9000000000000004</v>
      </c>
      <c r="P510" s="155">
        <v>45657</v>
      </c>
      <c r="Q510" s="152"/>
      <c r="R510" s="155" t="s">
        <v>197</v>
      </c>
      <c r="T510" s="159">
        <v>0</v>
      </c>
      <c r="U510" s="23"/>
      <c r="V510" s="153">
        <v>0</v>
      </c>
      <c r="W510" s="131"/>
      <c r="X510" s="162">
        <v>0</v>
      </c>
      <c r="Y510" s="23"/>
      <c r="Z510" s="152">
        <f t="shared" si="37"/>
        <v>-7720</v>
      </c>
      <c r="AB510" s="448" t="s">
        <v>547</v>
      </c>
    </row>
    <row r="511" spans="1:28" ht="15" x14ac:dyDescent="0.25">
      <c r="A511" s="95">
        <v>335</v>
      </c>
      <c r="B511" s="36" t="s">
        <v>78</v>
      </c>
      <c r="C511" s="145"/>
      <c r="D511" s="146">
        <v>406.93</v>
      </c>
      <c r="E511" s="21"/>
      <c r="F511" s="182">
        <v>43100</v>
      </c>
      <c r="G511" s="148"/>
      <c r="H511" s="182" t="s">
        <v>198</v>
      </c>
      <c r="J511" s="183">
        <v>0</v>
      </c>
      <c r="K511" s="21"/>
      <c r="L511" s="149">
        <f t="shared" si="36"/>
        <v>0</v>
      </c>
      <c r="M511" s="127"/>
      <c r="N511" s="184">
        <v>0</v>
      </c>
      <c r="P511" s="155">
        <v>45657</v>
      </c>
      <c r="Q511" s="152"/>
      <c r="R511" s="155" t="s">
        <v>198</v>
      </c>
      <c r="T511" s="159">
        <v>0</v>
      </c>
      <c r="U511" s="23"/>
      <c r="V511" s="153">
        <v>0</v>
      </c>
      <c r="W511" s="131"/>
      <c r="X511" s="162">
        <v>0</v>
      </c>
      <c r="Y511" s="23"/>
      <c r="Z511" s="152">
        <f t="shared" si="37"/>
        <v>0</v>
      </c>
      <c r="AB511" s="448" t="s">
        <v>547</v>
      </c>
    </row>
    <row r="512" spans="1:28" ht="15" x14ac:dyDescent="0.25">
      <c r="B512" s="42" t="s">
        <v>225</v>
      </c>
      <c r="C512" s="148"/>
      <c r="D512" s="166">
        <f>+SUBTOTAL(9,D506:D511)</f>
        <v>449093.33</v>
      </c>
      <c r="E512" s="56"/>
      <c r="F512" s="147"/>
      <c r="G512" s="148"/>
      <c r="J512" s="126"/>
      <c r="K512" s="56"/>
      <c r="L512" s="167">
        <f>+SUBTOTAL(9,L506:L511)</f>
        <v>18782</v>
      </c>
      <c r="M512" s="165"/>
      <c r="N512" s="150">
        <f>+ROUND(L512/$D512*100,2)</f>
        <v>4.18</v>
      </c>
      <c r="P512" s="151"/>
      <c r="Q512" s="152"/>
      <c r="T512" s="130"/>
      <c r="U512" s="57"/>
      <c r="V512" s="168">
        <f>+SUBTOTAL(9,V506:V511)</f>
        <v>220</v>
      </c>
      <c r="W512" s="161"/>
      <c r="X512" s="154">
        <f>+ROUND(V512/D512*100,2)</f>
        <v>0.05</v>
      </c>
      <c r="Y512" s="23"/>
      <c r="Z512" s="191">
        <f>+SUBTOTAL(9,Z506:Z511)</f>
        <v>-18562</v>
      </c>
      <c r="AB512" s="448"/>
    </row>
    <row r="513" spans="1:28" ht="15" x14ac:dyDescent="0.25">
      <c r="C513" s="145"/>
      <c r="E513" s="21"/>
      <c r="F513" s="125"/>
      <c r="G513" s="145"/>
      <c r="J513" s="126"/>
      <c r="K513" s="21"/>
      <c r="L513" s="187"/>
      <c r="M513" s="127"/>
      <c r="N513" s="150"/>
      <c r="P513" s="129"/>
      <c r="Q513" s="190"/>
      <c r="T513" s="130"/>
      <c r="U513" s="23"/>
      <c r="V513" s="188"/>
      <c r="W513" s="131"/>
      <c r="X513" s="154"/>
      <c r="Y513" s="23"/>
      <c r="Z513" s="190"/>
      <c r="AB513" s="448"/>
    </row>
    <row r="514" spans="1:28" ht="15" x14ac:dyDescent="0.25">
      <c r="B514" s="55" t="s">
        <v>226</v>
      </c>
      <c r="C514" s="145"/>
      <c r="E514" s="21"/>
      <c r="F514" s="125"/>
      <c r="G514" s="145"/>
      <c r="J514" s="126"/>
      <c r="K514" s="21"/>
      <c r="L514" s="187"/>
      <c r="M514" s="127"/>
      <c r="N514" s="150"/>
      <c r="P514" s="129"/>
      <c r="Q514" s="190"/>
      <c r="T514" s="130"/>
      <c r="U514" s="23"/>
      <c r="V514" s="188"/>
      <c r="W514" s="131"/>
      <c r="X514" s="154"/>
      <c r="Y514" s="23"/>
      <c r="Z514" s="190"/>
      <c r="AB514" s="448"/>
    </row>
    <row r="515" spans="1:28" ht="15" x14ac:dyDescent="0.25">
      <c r="A515" s="95">
        <v>330.2</v>
      </c>
      <c r="B515" s="19" t="s">
        <v>64</v>
      </c>
      <c r="C515" s="145"/>
      <c r="D515" s="146">
        <v>9247.48</v>
      </c>
      <c r="E515" s="21"/>
      <c r="F515" s="182">
        <v>47848</v>
      </c>
      <c r="G515" s="148"/>
      <c r="H515" s="182" t="s">
        <v>65</v>
      </c>
      <c r="J515" s="183">
        <v>0</v>
      </c>
      <c r="K515" s="21"/>
      <c r="L515" s="149">
        <f t="shared" ref="L515:L522" si="38">+ROUND(N515*D515/100,0)</f>
        <v>101</v>
      </c>
      <c r="M515" s="127"/>
      <c r="N515" s="184">
        <v>1.0900000000000001</v>
      </c>
      <c r="P515" s="155">
        <v>47848</v>
      </c>
      <c r="Q515" s="152"/>
      <c r="R515" s="155" t="s">
        <v>65</v>
      </c>
      <c r="T515" s="159">
        <v>0</v>
      </c>
      <c r="U515" s="23"/>
      <c r="V515" s="153">
        <v>106</v>
      </c>
      <c r="W515" s="131"/>
      <c r="X515" s="162">
        <v>1.1499999999999999</v>
      </c>
      <c r="Y515" s="23"/>
      <c r="Z515" s="152">
        <f t="shared" ref="Z515:Z522" si="39">+V515-L515</f>
        <v>5</v>
      </c>
      <c r="AB515" s="448" t="s">
        <v>547</v>
      </c>
    </row>
    <row r="516" spans="1:28" ht="15" x14ac:dyDescent="0.25">
      <c r="A516" s="95">
        <v>330.3</v>
      </c>
      <c r="B516" s="19" t="s">
        <v>177</v>
      </c>
      <c r="C516" s="145"/>
      <c r="D516" s="146">
        <v>110805.67</v>
      </c>
      <c r="E516" s="21"/>
      <c r="F516" s="182">
        <v>47848</v>
      </c>
      <c r="G516" s="148"/>
      <c r="H516" s="182" t="s">
        <v>65</v>
      </c>
      <c r="J516" s="183">
        <v>0</v>
      </c>
      <c r="K516" s="21"/>
      <c r="L516" s="149">
        <f t="shared" si="38"/>
        <v>1208</v>
      </c>
      <c r="M516" s="127"/>
      <c r="N516" s="184">
        <v>1.0900000000000001</v>
      </c>
      <c r="P516" s="155">
        <v>47848</v>
      </c>
      <c r="Q516" s="152"/>
      <c r="R516" s="155" t="s">
        <v>65</v>
      </c>
      <c r="T516" s="159">
        <v>0</v>
      </c>
      <c r="U516" s="23"/>
      <c r="V516" s="153">
        <v>1275</v>
      </c>
      <c r="W516" s="131"/>
      <c r="X516" s="162">
        <v>1.1499999999999999</v>
      </c>
      <c r="Y516" s="23"/>
      <c r="Z516" s="152">
        <f t="shared" si="39"/>
        <v>67</v>
      </c>
      <c r="AB516" s="448" t="s">
        <v>547</v>
      </c>
    </row>
    <row r="517" spans="1:28" ht="15" x14ac:dyDescent="0.25">
      <c r="A517" s="95">
        <v>331</v>
      </c>
      <c r="B517" s="36" t="s">
        <v>66</v>
      </c>
      <c r="C517" s="145"/>
      <c r="D517" s="146">
        <v>612291.01</v>
      </c>
      <c r="E517" s="21"/>
      <c r="F517" s="182">
        <v>47848</v>
      </c>
      <c r="G517" s="148"/>
      <c r="H517" s="182" t="s">
        <v>67</v>
      </c>
      <c r="J517" s="183">
        <v>-2</v>
      </c>
      <c r="K517" s="21"/>
      <c r="L517" s="149">
        <f t="shared" si="38"/>
        <v>21675</v>
      </c>
      <c r="M517" s="127"/>
      <c r="N517" s="184">
        <v>3.54</v>
      </c>
      <c r="P517" s="155">
        <v>47848</v>
      </c>
      <c r="Q517" s="152"/>
      <c r="R517" s="155" t="s">
        <v>190</v>
      </c>
      <c r="T517" s="159">
        <v>-1</v>
      </c>
      <c r="U517" s="23"/>
      <c r="V517" s="153">
        <v>28128</v>
      </c>
      <c r="W517" s="131"/>
      <c r="X517" s="162">
        <v>4.59</v>
      </c>
      <c r="Y517" s="23"/>
      <c r="Z517" s="152">
        <f t="shared" si="39"/>
        <v>6453</v>
      </c>
      <c r="AB517" s="448" t="s">
        <v>547</v>
      </c>
    </row>
    <row r="518" spans="1:28" ht="15" x14ac:dyDescent="0.25">
      <c r="A518" s="95">
        <v>332</v>
      </c>
      <c r="B518" s="19" t="s">
        <v>191</v>
      </c>
      <c r="C518" s="145"/>
      <c r="D518" s="146">
        <v>9747326.4000000004</v>
      </c>
      <c r="E518" s="21"/>
      <c r="F518" s="182">
        <v>47848</v>
      </c>
      <c r="G518" s="148"/>
      <c r="H518" s="182" t="s">
        <v>192</v>
      </c>
      <c r="J518" s="183">
        <v>-2</v>
      </c>
      <c r="K518" s="21"/>
      <c r="L518" s="149">
        <f t="shared" si="38"/>
        <v>289496</v>
      </c>
      <c r="M518" s="127"/>
      <c r="N518" s="184">
        <v>2.97</v>
      </c>
      <c r="P518" s="155">
        <v>47848</v>
      </c>
      <c r="Q518" s="152"/>
      <c r="R518" s="155" t="s">
        <v>193</v>
      </c>
      <c r="T518" s="159">
        <v>-1</v>
      </c>
      <c r="U518" s="23"/>
      <c r="V518" s="153">
        <v>414535</v>
      </c>
      <c r="W518" s="131"/>
      <c r="X518" s="162">
        <v>4.25</v>
      </c>
      <c r="Y518" s="23"/>
      <c r="Z518" s="152">
        <f t="shared" si="39"/>
        <v>125039</v>
      </c>
      <c r="AB518" s="448" t="s">
        <v>547</v>
      </c>
    </row>
    <row r="519" spans="1:28" ht="15" x14ac:dyDescent="0.25">
      <c r="A519" s="95">
        <v>333</v>
      </c>
      <c r="B519" s="19" t="s">
        <v>194</v>
      </c>
      <c r="C519" s="145"/>
      <c r="D519" s="146">
        <v>1600123.74</v>
      </c>
      <c r="E519" s="21"/>
      <c r="F519" s="182">
        <v>47848</v>
      </c>
      <c r="G519" s="148"/>
      <c r="H519" s="182" t="s">
        <v>195</v>
      </c>
      <c r="J519" s="183">
        <v>-2</v>
      </c>
      <c r="K519" s="21"/>
      <c r="L519" s="149">
        <f t="shared" si="38"/>
        <v>68965</v>
      </c>
      <c r="M519" s="127"/>
      <c r="N519" s="184">
        <v>4.3099999999999996</v>
      </c>
      <c r="P519" s="155">
        <v>47848</v>
      </c>
      <c r="Q519" s="152"/>
      <c r="R519" s="155" t="s">
        <v>196</v>
      </c>
      <c r="T519" s="159">
        <v>-1</v>
      </c>
      <c r="U519" s="23"/>
      <c r="V519" s="153">
        <v>69123</v>
      </c>
      <c r="W519" s="131"/>
      <c r="X519" s="162">
        <v>4.32</v>
      </c>
      <c r="Y519" s="23"/>
      <c r="Z519" s="152">
        <f t="shared" si="39"/>
        <v>158</v>
      </c>
      <c r="AB519" s="448" t="s">
        <v>547</v>
      </c>
    </row>
    <row r="520" spans="1:28" ht="15" x14ac:dyDescent="0.25">
      <c r="A520" s="95">
        <v>334</v>
      </c>
      <c r="B520" s="19" t="s">
        <v>75</v>
      </c>
      <c r="C520" s="145"/>
      <c r="D520" s="146">
        <v>943747.28</v>
      </c>
      <c r="E520" s="21"/>
      <c r="F520" s="182">
        <v>47848</v>
      </c>
      <c r="G520" s="148"/>
      <c r="H520" s="182" t="s">
        <v>197</v>
      </c>
      <c r="J520" s="183">
        <v>-3</v>
      </c>
      <c r="K520" s="21"/>
      <c r="L520" s="149">
        <f t="shared" si="38"/>
        <v>34636</v>
      </c>
      <c r="M520" s="127"/>
      <c r="N520" s="184">
        <v>3.67</v>
      </c>
      <c r="P520" s="155">
        <v>47848</v>
      </c>
      <c r="Q520" s="152"/>
      <c r="R520" s="155" t="s">
        <v>197</v>
      </c>
      <c r="T520" s="159">
        <v>-1</v>
      </c>
      <c r="U520" s="23"/>
      <c r="V520" s="153">
        <v>51746</v>
      </c>
      <c r="W520" s="131"/>
      <c r="X520" s="162">
        <v>5.48</v>
      </c>
      <c r="Y520" s="23"/>
      <c r="Z520" s="152">
        <f t="shared" si="39"/>
        <v>17110</v>
      </c>
      <c r="AB520" s="448" t="s">
        <v>547</v>
      </c>
    </row>
    <row r="521" spans="1:28" ht="15" x14ac:dyDescent="0.25">
      <c r="A521" s="95">
        <v>335</v>
      </c>
      <c r="B521" s="36" t="s">
        <v>78</v>
      </c>
      <c r="C521" s="145"/>
      <c r="D521" s="146">
        <v>9383.2199999999993</v>
      </c>
      <c r="E521" s="21"/>
      <c r="F521" s="182">
        <v>47848</v>
      </c>
      <c r="G521" s="148"/>
      <c r="H521" s="182" t="s">
        <v>198</v>
      </c>
      <c r="J521" s="183">
        <v>-1</v>
      </c>
      <c r="K521" s="21"/>
      <c r="L521" s="149">
        <f t="shared" si="38"/>
        <v>267</v>
      </c>
      <c r="M521" s="127"/>
      <c r="N521" s="184">
        <v>2.85</v>
      </c>
      <c r="P521" s="155">
        <v>47848</v>
      </c>
      <c r="Q521" s="152"/>
      <c r="R521" s="155" t="s">
        <v>198</v>
      </c>
      <c r="T521" s="159">
        <v>-1</v>
      </c>
      <c r="U521" s="23"/>
      <c r="V521" s="153">
        <v>275</v>
      </c>
      <c r="W521" s="131"/>
      <c r="X521" s="162">
        <v>2.93</v>
      </c>
      <c r="Y521" s="23"/>
      <c r="Z521" s="152">
        <f t="shared" si="39"/>
        <v>8</v>
      </c>
      <c r="AB521" s="448" t="s">
        <v>547</v>
      </c>
    </row>
    <row r="522" spans="1:28" ht="15" x14ac:dyDescent="0.25">
      <c r="A522" s="95">
        <v>336</v>
      </c>
      <c r="B522" s="19" t="s">
        <v>199</v>
      </c>
      <c r="C522" s="145"/>
      <c r="D522" s="146">
        <v>61081.96</v>
      </c>
      <c r="E522" s="21"/>
      <c r="F522" s="182">
        <v>47848</v>
      </c>
      <c r="G522" s="148"/>
      <c r="H522" s="182" t="s">
        <v>67</v>
      </c>
      <c r="J522" s="183">
        <v>-1</v>
      </c>
      <c r="K522" s="21"/>
      <c r="L522" s="149">
        <f t="shared" si="38"/>
        <v>3158</v>
      </c>
      <c r="M522" s="127"/>
      <c r="N522" s="184">
        <v>5.17</v>
      </c>
      <c r="P522" s="155">
        <v>47848</v>
      </c>
      <c r="Q522" s="152"/>
      <c r="R522" s="155" t="s">
        <v>200</v>
      </c>
      <c r="T522" s="159">
        <v>-1</v>
      </c>
      <c r="U522" s="23"/>
      <c r="V522" s="153">
        <v>3208</v>
      </c>
      <c r="W522" s="131"/>
      <c r="X522" s="162">
        <v>5.25</v>
      </c>
      <c r="Y522" s="23"/>
      <c r="Z522" s="152">
        <f t="shared" si="39"/>
        <v>50</v>
      </c>
      <c r="AB522" s="448" t="s">
        <v>547</v>
      </c>
    </row>
    <row r="523" spans="1:28" ht="15" x14ac:dyDescent="0.25">
      <c r="B523" s="42" t="s">
        <v>227</v>
      </c>
      <c r="C523" s="148"/>
      <c r="D523" s="166">
        <f>+SUBTOTAL(9,D515:D522)</f>
        <v>13094006.760000002</v>
      </c>
      <c r="E523" s="56"/>
      <c r="F523" s="147"/>
      <c r="G523" s="148"/>
      <c r="J523" s="126"/>
      <c r="K523" s="56"/>
      <c r="L523" s="167">
        <f>+SUBTOTAL(9,L515:L522)</f>
        <v>419506</v>
      </c>
      <c r="M523" s="127"/>
      <c r="N523" s="150">
        <f>+ROUND(L523/$D523*100,2)</f>
        <v>3.2</v>
      </c>
      <c r="P523" s="151"/>
      <c r="Q523" s="152"/>
      <c r="T523" s="130"/>
      <c r="U523" s="57"/>
      <c r="V523" s="168">
        <f>+SUBTOTAL(9,V515:V522)</f>
        <v>568396</v>
      </c>
      <c r="W523" s="131"/>
      <c r="X523" s="154">
        <f>+ROUND(V523/D523*100,2)</f>
        <v>4.34</v>
      </c>
      <c r="Y523" s="23"/>
      <c r="Z523" s="191">
        <f>+SUBTOTAL(9,Z515:Z522)</f>
        <v>148890</v>
      </c>
      <c r="AB523" s="448"/>
    </row>
    <row r="524" spans="1:28" ht="15" x14ac:dyDescent="0.25">
      <c r="C524" s="145"/>
      <c r="E524" s="21"/>
      <c r="F524" s="125"/>
      <c r="G524" s="145"/>
      <c r="J524" s="126"/>
      <c r="K524" s="21"/>
      <c r="L524" s="187"/>
      <c r="M524" s="127"/>
      <c r="N524" s="150"/>
      <c r="P524" s="129"/>
      <c r="Q524" s="190"/>
      <c r="T524" s="130"/>
      <c r="U524" s="23"/>
      <c r="V524" s="188"/>
      <c r="W524" s="131"/>
      <c r="X524" s="154"/>
      <c r="Y524" s="23"/>
      <c r="Z524" s="190"/>
      <c r="AB524" s="448"/>
    </row>
    <row r="525" spans="1:28" ht="15" x14ac:dyDescent="0.25">
      <c r="B525" s="55" t="s">
        <v>228</v>
      </c>
      <c r="C525" s="145"/>
      <c r="E525" s="21"/>
      <c r="F525" s="125"/>
      <c r="G525" s="145"/>
      <c r="J525" s="126"/>
      <c r="K525" s="21"/>
      <c r="L525" s="187"/>
      <c r="M525" s="127"/>
      <c r="N525" s="150"/>
      <c r="P525" s="129"/>
      <c r="Q525" s="190"/>
      <c r="T525" s="130"/>
      <c r="U525" s="23"/>
      <c r="V525" s="188"/>
      <c r="W525" s="131"/>
      <c r="X525" s="154"/>
      <c r="Y525" s="23"/>
      <c r="Z525" s="190"/>
      <c r="AB525" s="448"/>
    </row>
    <row r="526" spans="1:28" ht="15" x14ac:dyDescent="0.25">
      <c r="A526" s="95">
        <v>330.2</v>
      </c>
      <c r="B526" s="19" t="s">
        <v>64</v>
      </c>
      <c r="C526" s="145"/>
      <c r="D526" s="146">
        <v>3711.84</v>
      </c>
      <c r="E526" s="21"/>
      <c r="F526" s="182">
        <v>50770</v>
      </c>
      <c r="G526" s="148"/>
      <c r="H526" s="182" t="s">
        <v>65</v>
      </c>
      <c r="J526" s="183">
        <v>0</v>
      </c>
      <c r="K526" s="21"/>
      <c r="L526" s="149">
        <f t="shared" ref="L526:L533" si="40">+ROUND(N526*D526/100,0)</f>
        <v>75</v>
      </c>
      <c r="M526" s="127"/>
      <c r="N526" s="184">
        <v>2.02</v>
      </c>
      <c r="P526" s="155">
        <v>50770</v>
      </c>
      <c r="Q526" s="152"/>
      <c r="R526" s="155" t="s">
        <v>65</v>
      </c>
      <c r="T526" s="159">
        <v>0</v>
      </c>
      <c r="U526" s="23"/>
      <c r="V526" s="153">
        <v>77</v>
      </c>
      <c r="W526" s="131"/>
      <c r="X526" s="162">
        <v>2.0699999999999998</v>
      </c>
      <c r="Y526" s="23"/>
      <c r="Z526" s="152">
        <f t="shared" ref="Z526:Z533" si="41">+V526-L526</f>
        <v>2</v>
      </c>
      <c r="AB526" s="448" t="s">
        <v>548</v>
      </c>
    </row>
    <row r="527" spans="1:28" ht="15" x14ac:dyDescent="0.25">
      <c r="A527" s="95">
        <v>330.4</v>
      </c>
      <c r="B527" s="19" t="s">
        <v>209</v>
      </c>
      <c r="C527" s="145"/>
      <c r="D527" s="146">
        <v>3166.96</v>
      </c>
      <c r="E527" s="21"/>
      <c r="F527" s="182">
        <v>50770</v>
      </c>
      <c r="G527" s="148"/>
      <c r="H527" s="182" t="s">
        <v>65</v>
      </c>
      <c r="J527" s="183">
        <v>0</v>
      </c>
      <c r="K527" s="21"/>
      <c r="L527" s="149">
        <f t="shared" si="40"/>
        <v>43</v>
      </c>
      <c r="M527" s="127"/>
      <c r="N527" s="184">
        <v>1.36</v>
      </c>
      <c r="P527" s="155">
        <v>50770</v>
      </c>
      <c r="Q527" s="152"/>
      <c r="R527" s="155" t="s">
        <v>65</v>
      </c>
      <c r="T527" s="159">
        <v>0</v>
      </c>
      <c r="U527" s="23"/>
      <c r="V527" s="153">
        <v>43</v>
      </c>
      <c r="W527" s="131"/>
      <c r="X527" s="162">
        <v>1.36</v>
      </c>
      <c r="Y527" s="23"/>
      <c r="Z527" s="152">
        <f t="shared" si="41"/>
        <v>0</v>
      </c>
      <c r="AB527" s="448" t="s">
        <v>548</v>
      </c>
    </row>
    <row r="528" spans="1:28" ht="15" x14ac:dyDescent="0.25">
      <c r="A528" s="95">
        <v>331</v>
      </c>
      <c r="B528" s="36" t="s">
        <v>66</v>
      </c>
      <c r="C528" s="145"/>
      <c r="D528" s="146">
        <v>6386083.4100000001</v>
      </c>
      <c r="E528" s="21"/>
      <c r="F528" s="182">
        <v>50770</v>
      </c>
      <c r="G528" s="148"/>
      <c r="H528" s="182" t="s">
        <v>67</v>
      </c>
      <c r="J528" s="183">
        <v>-3</v>
      </c>
      <c r="K528" s="21"/>
      <c r="L528" s="149">
        <f t="shared" si="40"/>
        <v>176895</v>
      </c>
      <c r="M528" s="127"/>
      <c r="N528" s="184">
        <v>2.77</v>
      </c>
      <c r="P528" s="155">
        <v>50770</v>
      </c>
      <c r="Q528" s="152"/>
      <c r="R528" s="155" t="s">
        <v>190</v>
      </c>
      <c r="T528" s="159">
        <v>-1</v>
      </c>
      <c r="U528" s="23"/>
      <c r="V528" s="153">
        <v>248494</v>
      </c>
      <c r="W528" s="131"/>
      <c r="X528" s="162">
        <v>3.89</v>
      </c>
      <c r="Y528" s="23"/>
      <c r="Z528" s="152">
        <f t="shared" si="41"/>
        <v>71599</v>
      </c>
      <c r="AB528" s="448" t="s">
        <v>548</v>
      </c>
    </row>
    <row r="529" spans="1:28" ht="15" x14ac:dyDescent="0.25">
      <c r="A529" s="95">
        <v>332</v>
      </c>
      <c r="B529" s="19" t="s">
        <v>191</v>
      </c>
      <c r="C529" s="145"/>
      <c r="D529" s="146">
        <v>37438155.200000003</v>
      </c>
      <c r="E529" s="21"/>
      <c r="F529" s="182">
        <v>50770</v>
      </c>
      <c r="G529" s="148"/>
      <c r="H529" s="182" t="s">
        <v>192</v>
      </c>
      <c r="J529" s="183">
        <v>-2</v>
      </c>
      <c r="K529" s="21"/>
      <c r="L529" s="149">
        <f t="shared" si="40"/>
        <v>1224228</v>
      </c>
      <c r="M529" s="127"/>
      <c r="N529" s="184">
        <v>3.27</v>
      </c>
      <c r="P529" s="155">
        <v>50770</v>
      </c>
      <c r="Q529" s="152"/>
      <c r="R529" s="155" t="s">
        <v>193</v>
      </c>
      <c r="T529" s="159">
        <v>-1</v>
      </c>
      <c r="U529" s="23"/>
      <c r="V529" s="153">
        <v>1311162</v>
      </c>
      <c r="W529" s="131"/>
      <c r="X529" s="162">
        <v>3.5</v>
      </c>
      <c r="Y529" s="23"/>
      <c r="Z529" s="152">
        <f t="shared" si="41"/>
        <v>86934</v>
      </c>
      <c r="AB529" s="448" t="s">
        <v>548</v>
      </c>
    </row>
    <row r="530" spans="1:28" ht="15" x14ac:dyDescent="0.25">
      <c r="A530" s="95">
        <v>333</v>
      </c>
      <c r="B530" s="19" t="s">
        <v>194</v>
      </c>
      <c r="C530" s="145"/>
      <c r="D530" s="146">
        <v>4232911.96</v>
      </c>
      <c r="E530" s="21"/>
      <c r="F530" s="182">
        <v>50770</v>
      </c>
      <c r="G530" s="148"/>
      <c r="H530" s="182" t="s">
        <v>195</v>
      </c>
      <c r="J530" s="183">
        <v>-4</v>
      </c>
      <c r="K530" s="21"/>
      <c r="L530" s="149">
        <f t="shared" si="40"/>
        <v>134607</v>
      </c>
      <c r="M530" s="127"/>
      <c r="N530" s="184">
        <v>3.18</v>
      </c>
      <c r="P530" s="155">
        <v>50770</v>
      </c>
      <c r="Q530" s="152"/>
      <c r="R530" s="155" t="s">
        <v>196</v>
      </c>
      <c r="T530" s="159">
        <v>-3</v>
      </c>
      <c r="U530" s="23"/>
      <c r="V530" s="153">
        <v>144242</v>
      </c>
      <c r="W530" s="131"/>
      <c r="X530" s="162">
        <v>3.41</v>
      </c>
      <c r="Y530" s="23"/>
      <c r="Z530" s="152">
        <f t="shared" si="41"/>
        <v>9635</v>
      </c>
      <c r="AB530" s="448" t="s">
        <v>548</v>
      </c>
    </row>
    <row r="531" spans="1:28" ht="15" x14ac:dyDescent="0.25">
      <c r="A531" s="95">
        <v>334</v>
      </c>
      <c r="B531" s="19" t="s">
        <v>75</v>
      </c>
      <c r="C531" s="145"/>
      <c r="D531" s="146">
        <v>6662234.3200000003</v>
      </c>
      <c r="E531" s="21"/>
      <c r="F531" s="182">
        <v>50770</v>
      </c>
      <c r="G531" s="148"/>
      <c r="H531" s="182" t="s">
        <v>197</v>
      </c>
      <c r="J531" s="183">
        <v>-5</v>
      </c>
      <c r="K531" s="21"/>
      <c r="L531" s="149">
        <f t="shared" si="40"/>
        <v>222519</v>
      </c>
      <c r="M531" s="127"/>
      <c r="N531" s="184">
        <v>3.34</v>
      </c>
      <c r="P531" s="155">
        <v>50770</v>
      </c>
      <c r="Q531" s="152"/>
      <c r="R531" s="155" t="s">
        <v>197</v>
      </c>
      <c r="T531" s="159">
        <v>-2</v>
      </c>
      <c r="U531" s="23"/>
      <c r="V531" s="153">
        <v>272781</v>
      </c>
      <c r="W531" s="131"/>
      <c r="X531" s="162">
        <v>4.09</v>
      </c>
      <c r="Y531" s="23"/>
      <c r="Z531" s="152">
        <f t="shared" si="41"/>
        <v>50262</v>
      </c>
      <c r="AB531" s="448" t="s">
        <v>548</v>
      </c>
    </row>
    <row r="532" spans="1:28" ht="15" x14ac:dyDescent="0.25">
      <c r="A532" s="95">
        <v>335</v>
      </c>
      <c r="B532" s="36" t="s">
        <v>78</v>
      </c>
      <c r="C532" s="145"/>
      <c r="D532" s="146">
        <v>18667.52</v>
      </c>
      <c r="E532" s="21"/>
      <c r="F532" s="182">
        <v>50770</v>
      </c>
      <c r="G532" s="148"/>
      <c r="H532" s="182" t="s">
        <v>198</v>
      </c>
      <c r="J532" s="183">
        <v>-2</v>
      </c>
      <c r="K532" s="21"/>
      <c r="L532" s="149">
        <f t="shared" si="40"/>
        <v>569</v>
      </c>
      <c r="M532" s="127"/>
      <c r="N532" s="184">
        <v>3.05</v>
      </c>
      <c r="P532" s="155">
        <v>50770</v>
      </c>
      <c r="Q532" s="152"/>
      <c r="R532" s="155" t="s">
        <v>198</v>
      </c>
      <c r="T532" s="159">
        <v>-1</v>
      </c>
      <c r="U532" s="23"/>
      <c r="V532" s="153">
        <v>581</v>
      </c>
      <c r="W532" s="131"/>
      <c r="X532" s="162">
        <v>3.11</v>
      </c>
      <c r="Y532" s="23"/>
      <c r="Z532" s="152">
        <f t="shared" si="41"/>
        <v>12</v>
      </c>
      <c r="AB532" s="448" t="s">
        <v>548</v>
      </c>
    </row>
    <row r="533" spans="1:28" ht="15" x14ac:dyDescent="0.25">
      <c r="A533" s="95">
        <v>336</v>
      </c>
      <c r="B533" s="19" t="s">
        <v>199</v>
      </c>
      <c r="C533" s="148"/>
      <c r="D533" s="146">
        <v>1043283.7</v>
      </c>
      <c r="E533" s="21"/>
      <c r="F533" s="182">
        <v>50770</v>
      </c>
      <c r="G533" s="148"/>
      <c r="H533" s="182" t="s">
        <v>67</v>
      </c>
      <c r="J533" s="183">
        <v>-3</v>
      </c>
      <c r="K533" s="21"/>
      <c r="L533" s="149">
        <f t="shared" si="40"/>
        <v>29629</v>
      </c>
      <c r="M533" s="127"/>
      <c r="N533" s="184">
        <v>2.84</v>
      </c>
      <c r="P533" s="155">
        <v>50770</v>
      </c>
      <c r="Q533" s="152"/>
      <c r="R533" s="155" t="s">
        <v>200</v>
      </c>
      <c r="T533" s="159">
        <v>-2</v>
      </c>
      <c r="U533" s="23"/>
      <c r="V533" s="153">
        <v>48864</v>
      </c>
      <c r="W533" s="131"/>
      <c r="X533" s="162">
        <v>4.68</v>
      </c>
      <c r="Y533" s="23"/>
      <c r="Z533" s="152">
        <f t="shared" si="41"/>
        <v>19235</v>
      </c>
      <c r="AB533" s="448" t="s">
        <v>548</v>
      </c>
    </row>
    <row r="534" spans="1:28" x14ac:dyDescent="0.2">
      <c r="B534" s="42" t="s">
        <v>229</v>
      </c>
      <c r="C534" s="148"/>
      <c r="D534" s="166">
        <f>+SUBTOTAL(9,D526:D533)</f>
        <v>55788214.910000011</v>
      </c>
      <c r="E534" s="56"/>
      <c r="F534" s="147"/>
      <c r="G534" s="148"/>
      <c r="J534" s="126"/>
      <c r="K534" s="56"/>
      <c r="L534" s="468">
        <f>+SUBTOTAL(9,L526:L533)</f>
        <v>1788565</v>
      </c>
      <c r="M534" s="127"/>
      <c r="N534" s="150">
        <f>+ROUND(L534/$D534*100,2)</f>
        <v>3.21</v>
      </c>
      <c r="P534" s="151"/>
      <c r="Q534" s="152"/>
      <c r="T534" s="130"/>
      <c r="U534" s="57"/>
      <c r="V534" s="168">
        <f>+SUBTOTAL(9,V526:V533)</f>
        <v>2026244</v>
      </c>
      <c r="W534" s="131"/>
      <c r="X534" s="154">
        <f>+ROUND(V534/D534*100,2)</f>
        <v>3.63</v>
      </c>
      <c r="Y534" s="23"/>
      <c r="Z534" s="191">
        <f>+SUBTOTAL(9,Z526:Z533)</f>
        <v>237679</v>
      </c>
    </row>
    <row r="535" spans="1:28" x14ac:dyDescent="0.2">
      <c r="C535" s="148"/>
      <c r="D535" s="146"/>
      <c r="E535" s="21"/>
      <c r="F535" s="147"/>
      <c r="G535" s="148"/>
      <c r="J535" s="126"/>
      <c r="K535" s="21"/>
      <c r="L535" s="187"/>
      <c r="M535" s="127"/>
      <c r="N535" s="150"/>
      <c r="P535" s="151"/>
      <c r="Q535" s="152"/>
      <c r="T535" s="130"/>
      <c r="U535" s="23"/>
      <c r="V535" s="188"/>
      <c r="W535" s="131"/>
      <c r="X535" s="154"/>
      <c r="Y535" s="23"/>
      <c r="Z535" s="152"/>
    </row>
    <row r="536" spans="1:28" x14ac:dyDescent="0.2">
      <c r="B536" s="55" t="s">
        <v>230</v>
      </c>
      <c r="C536" s="148"/>
      <c r="D536" s="146"/>
      <c r="E536" s="21"/>
      <c r="F536" s="147"/>
      <c r="G536" s="148"/>
      <c r="J536" s="126"/>
      <c r="K536" s="21"/>
      <c r="L536" s="187"/>
      <c r="M536" s="127"/>
      <c r="N536" s="150"/>
      <c r="P536" s="151"/>
      <c r="Q536" s="152"/>
      <c r="T536" s="130"/>
      <c r="U536" s="23"/>
      <c r="V536" s="188"/>
      <c r="W536" s="131"/>
      <c r="X536" s="154"/>
      <c r="Y536" s="23"/>
      <c r="Z536" s="152"/>
    </row>
    <row r="537" spans="1:28" ht="15" x14ac:dyDescent="0.25">
      <c r="A537" s="95">
        <v>331</v>
      </c>
      <c r="B537" s="36" t="s">
        <v>66</v>
      </c>
      <c r="C537" s="145"/>
      <c r="D537" s="146">
        <v>638466.24</v>
      </c>
      <c r="E537" s="21"/>
      <c r="F537" s="182">
        <v>43465</v>
      </c>
      <c r="G537" s="148"/>
      <c r="H537" s="182" t="s">
        <v>67</v>
      </c>
      <c r="J537" s="183">
        <v>0</v>
      </c>
      <c r="K537" s="21"/>
      <c r="L537" s="149">
        <f t="shared" ref="L537:L542" si="42">+ROUND(N537*D537/100,0)</f>
        <v>34860</v>
      </c>
      <c r="M537" s="127"/>
      <c r="N537" s="184">
        <v>5.46</v>
      </c>
      <c r="P537" s="155">
        <v>58075</v>
      </c>
      <c r="Q537" s="152"/>
      <c r="R537" s="155" t="s">
        <v>190</v>
      </c>
      <c r="T537" s="159">
        <v>-4</v>
      </c>
      <c r="U537" s="23"/>
      <c r="V537" s="153">
        <v>5196</v>
      </c>
      <c r="W537" s="131"/>
      <c r="X537" s="162">
        <v>0.81</v>
      </c>
      <c r="Y537" s="23"/>
      <c r="Z537" s="152">
        <f t="shared" ref="Z537:Z542" si="43">+V537-L537</f>
        <v>-29664</v>
      </c>
      <c r="AB537" s="448" t="s">
        <v>548</v>
      </c>
    </row>
    <row r="538" spans="1:28" ht="15" x14ac:dyDescent="0.25">
      <c r="A538" s="95">
        <v>332</v>
      </c>
      <c r="B538" s="19" t="s">
        <v>191</v>
      </c>
      <c r="C538" s="145"/>
      <c r="D538" s="146">
        <v>4512271.92</v>
      </c>
      <c r="E538" s="21"/>
      <c r="F538" s="182">
        <v>43465</v>
      </c>
      <c r="G538" s="148"/>
      <c r="H538" s="182" t="s">
        <v>192</v>
      </c>
      <c r="J538" s="183">
        <v>0</v>
      </c>
      <c r="K538" s="21"/>
      <c r="L538" s="149">
        <f t="shared" si="42"/>
        <v>187259</v>
      </c>
      <c r="M538" s="127"/>
      <c r="N538" s="184">
        <v>4.1500000000000004</v>
      </c>
      <c r="P538" s="155">
        <v>58075</v>
      </c>
      <c r="Q538" s="152"/>
      <c r="R538" s="155" t="s">
        <v>193</v>
      </c>
      <c r="T538" s="159">
        <v>-5</v>
      </c>
      <c r="U538" s="23"/>
      <c r="V538" s="153">
        <v>4878</v>
      </c>
      <c r="W538" s="131"/>
      <c r="X538" s="162">
        <v>0.11</v>
      </c>
      <c r="Y538" s="23"/>
      <c r="Z538" s="152">
        <f t="shared" si="43"/>
        <v>-182381</v>
      </c>
      <c r="AB538" s="448" t="s">
        <v>548</v>
      </c>
    </row>
    <row r="539" spans="1:28" ht="15" x14ac:dyDescent="0.25">
      <c r="A539" s="95">
        <v>333</v>
      </c>
      <c r="B539" s="19" t="s">
        <v>194</v>
      </c>
      <c r="C539" s="145"/>
      <c r="D539" s="146">
        <v>1818870.65</v>
      </c>
      <c r="E539" s="21"/>
      <c r="F539" s="182">
        <v>43465</v>
      </c>
      <c r="G539" s="148"/>
      <c r="H539" s="182" t="s">
        <v>195</v>
      </c>
      <c r="J539" s="183">
        <v>0</v>
      </c>
      <c r="K539" s="21"/>
      <c r="L539" s="149">
        <f t="shared" si="42"/>
        <v>86578</v>
      </c>
      <c r="M539" s="127"/>
      <c r="N539" s="184">
        <v>4.76</v>
      </c>
      <c r="P539" s="155">
        <v>58075</v>
      </c>
      <c r="Q539" s="152"/>
      <c r="R539" s="155" t="s">
        <v>196</v>
      </c>
      <c r="T539" s="159">
        <v>-9</v>
      </c>
      <c r="U539" s="23"/>
      <c r="V539" s="153">
        <v>5756</v>
      </c>
      <c r="W539" s="131"/>
      <c r="X539" s="162">
        <v>0.32</v>
      </c>
      <c r="Y539" s="23"/>
      <c r="Z539" s="152">
        <f t="shared" si="43"/>
        <v>-80822</v>
      </c>
      <c r="AB539" s="448" t="s">
        <v>548</v>
      </c>
    </row>
    <row r="540" spans="1:28" ht="15" x14ac:dyDescent="0.25">
      <c r="A540" s="95">
        <v>334</v>
      </c>
      <c r="B540" s="19" t="s">
        <v>75</v>
      </c>
      <c r="C540" s="145"/>
      <c r="D540" s="146">
        <v>1850160.66</v>
      </c>
      <c r="E540" s="21"/>
      <c r="F540" s="182">
        <v>43465</v>
      </c>
      <c r="G540" s="148"/>
      <c r="H540" s="182" t="s">
        <v>197</v>
      </c>
      <c r="J540" s="183">
        <v>-1</v>
      </c>
      <c r="K540" s="21"/>
      <c r="L540" s="149">
        <f t="shared" si="42"/>
        <v>97133</v>
      </c>
      <c r="M540" s="127"/>
      <c r="N540" s="184">
        <v>5.25</v>
      </c>
      <c r="P540" s="155">
        <v>58075</v>
      </c>
      <c r="Q540" s="152"/>
      <c r="R540" s="155" t="s">
        <v>197</v>
      </c>
      <c r="T540" s="159">
        <v>-5</v>
      </c>
      <c r="U540" s="23"/>
      <c r="V540" s="153">
        <v>28251</v>
      </c>
      <c r="W540" s="131"/>
      <c r="X540" s="162">
        <v>1.53</v>
      </c>
      <c r="Y540" s="23"/>
      <c r="Z540" s="152">
        <f t="shared" si="43"/>
        <v>-68882</v>
      </c>
      <c r="AB540" s="448" t="s">
        <v>548</v>
      </c>
    </row>
    <row r="541" spans="1:28" ht="15" x14ac:dyDescent="0.25">
      <c r="A541" s="95">
        <v>335</v>
      </c>
      <c r="B541" s="36" t="s">
        <v>78</v>
      </c>
      <c r="C541" s="145"/>
      <c r="D541" s="146">
        <v>61277.01</v>
      </c>
      <c r="E541" s="21"/>
      <c r="F541" s="182">
        <v>43465</v>
      </c>
      <c r="G541" s="148"/>
      <c r="H541" s="182" t="s">
        <v>198</v>
      </c>
      <c r="J541" s="183">
        <v>0</v>
      </c>
      <c r="K541" s="21"/>
      <c r="L541" s="149">
        <f t="shared" si="42"/>
        <v>2586</v>
      </c>
      <c r="M541" s="127"/>
      <c r="N541" s="184">
        <v>4.22</v>
      </c>
      <c r="P541" s="155">
        <v>58075</v>
      </c>
      <c r="Q541" s="152"/>
      <c r="R541" s="155" t="s">
        <v>198</v>
      </c>
      <c r="T541" s="159">
        <v>-3</v>
      </c>
      <c r="U541" s="23"/>
      <c r="V541" s="153">
        <v>59</v>
      </c>
      <c r="W541" s="131"/>
      <c r="X541" s="162">
        <v>0.1</v>
      </c>
      <c r="Y541" s="23"/>
      <c r="Z541" s="152">
        <f t="shared" si="43"/>
        <v>-2527</v>
      </c>
      <c r="AB541" s="448" t="s">
        <v>548</v>
      </c>
    </row>
    <row r="542" spans="1:28" ht="15" x14ac:dyDescent="0.25">
      <c r="A542" s="95">
        <v>336</v>
      </c>
      <c r="B542" s="19" t="s">
        <v>199</v>
      </c>
      <c r="C542" s="145"/>
      <c r="D542" s="146">
        <v>296556.09000000003</v>
      </c>
      <c r="E542" s="21"/>
      <c r="F542" s="182">
        <v>43465</v>
      </c>
      <c r="G542" s="148"/>
      <c r="H542" s="182" t="s">
        <v>67</v>
      </c>
      <c r="J542" s="183">
        <v>-1</v>
      </c>
      <c r="K542" s="21"/>
      <c r="L542" s="149">
        <f t="shared" si="42"/>
        <v>9757</v>
      </c>
      <c r="M542" s="127"/>
      <c r="N542" s="184">
        <v>3.29</v>
      </c>
      <c r="P542" s="155">
        <v>58075</v>
      </c>
      <c r="Q542" s="152"/>
      <c r="R542" s="155" t="s">
        <v>200</v>
      </c>
      <c r="T542" s="159">
        <v>-6</v>
      </c>
      <c r="U542" s="23"/>
      <c r="V542" s="153">
        <v>5468</v>
      </c>
      <c r="W542" s="131"/>
      <c r="X542" s="162">
        <v>1.84</v>
      </c>
      <c r="Y542" s="23"/>
      <c r="Z542" s="152">
        <f t="shared" si="43"/>
        <v>-4289</v>
      </c>
      <c r="AB542" s="448" t="s">
        <v>548</v>
      </c>
    </row>
    <row r="543" spans="1:28" ht="15" x14ac:dyDescent="0.25">
      <c r="B543" s="42" t="s">
        <v>231</v>
      </c>
      <c r="C543" s="148"/>
      <c r="D543" s="166">
        <f>+SUBTOTAL(9,D536:D542)</f>
        <v>9177602.5700000003</v>
      </c>
      <c r="E543" s="56"/>
      <c r="F543" s="147"/>
      <c r="G543" s="148"/>
      <c r="J543" s="126"/>
      <c r="K543" s="56"/>
      <c r="L543" s="468">
        <f>+SUBTOTAL(9,L536:L542)</f>
        <v>418173</v>
      </c>
      <c r="M543" s="127"/>
      <c r="N543" s="150">
        <f>+ROUND(L543/$D543*100,2)</f>
        <v>4.5599999999999996</v>
      </c>
      <c r="P543" s="151"/>
      <c r="Q543" s="152"/>
      <c r="T543" s="130"/>
      <c r="U543" s="57"/>
      <c r="V543" s="168">
        <f>+SUBTOTAL(9,V536:V542)</f>
        <v>49608</v>
      </c>
      <c r="W543" s="131"/>
      <c r="X543" s="154">
        <f>+ROUND(V543/D543*100,2)</f>
        <v>0.54</v>
      </c>
      <c r="Y543" s="23"/>
      <c r="Z543" s="191">
        <f>+SUBTOTAL(9,Z536:Z542)</f>
        <v>-368565</v>
      </c>
      <c r="AB543" s="448"/>
    </row>
    <row r="544" spans="1:28" ht="15" x14ac:dyDescent="0.25">
      <c r="C544" s="145"/>
      <c r="E544" s="21"/>
      <c r="F544" s="125"/>
      <c r="G544" s="145"/>
      <c r="J544" s="126"/>
      <c r="K544" s="21"/>
      <c r="L544" s="187"/>
      <c r="M544" s="127"/>
      <c r="N544" s="150"/>
      <c r="P544" s="129"/>
      <c r="Q544" s="190"/>
      <c r="T544" s="130"/>
      <c r="U544" s="23"/>
      <c r="V544" s="188"/>
      <c r="W544" s="131"/>
      <c r="X544" s="154"/>
      <c r="Y544" s="23"/>
      <c r="Z544" s="190"/>
      <c r="AB544" s="448"/>
    </row>
    <row r="545" spans="1:28" ht="15" x14ac:dyDescent="0.25">
      <c r="B545" s="55" t="s">
        <v>232</v>
      </c>
      <c r="C545" s="145"/>
      <c r="E545" s="21"/>
      <c r="F545" s="125"/>
      <c r="G545" s="145"/>
      <c r="J545" s="126"/>
      <c r="K545" s="21"/>
      <c r="L545" s="187"/>
      <c r="M545" s="127"/>
      <c r="N545" s="150"/>
      <c r="P545" s="129"/>
      <c r="Q545" s="190"/>
      <c r="T545" s="130"/>
      <c r="U545" s="23"/>
      <c r="V545" s="188"/>
      <c r="W545" s="131"/>
      <c r="X545" s="154"/>
      <c r="Y545" s="23"/>
      <c r="Z545" s="190"/>
      <c r="AB545" s="448"/>
    </row>
    <row r="546" spans="1:28" ht="15" x14ac:dyDescent="0.25">
      <c r="A546" s="95">
        <v>331</v>
      </c>
      <c r="B546" s="36" t="s">
        <v>66</v>
      </c>
      <c r="C546" s="145"/>
      <c r="D546" s="146">
        <v>178276.13</v>
      </c>
      <c r="E546" s="21"/>
      <c r="F546" s="182">
        <v>44196</v>
      </c>
      <c r="G546" s="148"/>
      <c r="H546" s="182" t="s">
        <v>67</v>
      </c>
      <c r="J546" s="183">
        <v>-1</v>
      </c>
      <c r="K546" s="21"/>
      <c r="L546" s="149">
        <f t="shared" ref="L546:L551" si="44">+ROUND(N546*D546/100,0)</f>
        <v>9003</v>
      </c>
      <c r="M546" s="127"/>
      <c r="N546" s="184">
        <v>5.05</v>
      </c>
      <c r="P546" s="155">
        <v>45657</v>
      </c>
      <c r="Q546" s="152"/>
      <c r="R546" s="155" t="s">
        <v>190</v>
      </c>
      <c r="T546" s="159">
        <v>0</v>
      </c>
      <c r="U546" s="23"/>
      <c r="V546" s="153">
        <v>0</v>
      </c>
      <c r="W546" s="131"/>
      <c r="X546" s="162">
        <v>0</v>
      </c>
      <c r="Y546" s="23"/>
      <c r="Z546" s="152">
        <f t="shared" ref="Z546:Z551" si="45">+V546-L546</f>
        <v>-9003</v>
      </c>
      <c r="AB546" s="448" t="s">
        <v>547</v>
      </c>
    </row>
    <row r="547" spans="1:28" ht="15" x14ac:dyDescent="0.25">
      <c r="A547" s="95">
        <v>332</v>
      </c>
      <c r="B547" s="19" t="s">
        <v>191</v>
      </c>
      <c r="C547" s="145"/>
      <c r="D547" s="146">
        <v>1128334.33</v>
      </c>
      <c r="E547" s="21"/>
      <c r="F547" s="182">
        <v>44196</v>
      </c>
      <c r="G547" s="148"/>
      <c r="H547" s="182" t="s">
        <v>192</v>
      </c>
      <c r="J547" s="183">
        <v>-1</v>
      </c>
      <c r="K547" s="21"/>
      <c r="L547" s="149">
        <f t="shared" si="44"/>
        <v>55514</v>
      </c>
      <c r="M547" s="127"/>
      <c r="N547" s="184">
        <v>4.92</v>
      </c>
      <c r="P547" s="155">
        <v>45657</v>
      </c>
      <c r="Q547" s="152"/>
      <c r="R547" s="155" t="s">
        <v>193</v>
      </c>
      <c r="T547" s="159">
        <v>0</v>
      </c>
      <c r="U547" s="23"/>
      <c r="V547" s="153">
        <v>0</v>
      </c>
      <c r="W547" s="131"/>
      <c r="X547" s="162">
        <v>0</v>
      </c>
      <c r="Y547" s="23"/>
      <c r="Z547" s="152">
        <f t="shared" si="45"/>
        <v>-55514</v>
      </c>
      <c r="AB547" s="448" t="s">
        <v>547</v>
      </c>
    </row>
    <row r="548" spans="1:28" ht="15" x14ac:dyDescent="0.25">
      <c r="A548" s="95">
        <v>333</v>
      </c>
      <c r="B548" s="19" t="s">
        <v>194</v>
      </c>
      <c r="C548" s="145"/>
      <c r="D548" s="146">
        <v>457106.15</v>
      </c>
      <c r="E548" s="21"/>
      <c r="F548" s="182">
        <v>44196</v>
      </c>
      <c r="G548" s="148"/>
      <c r="H548" s="182" t="s">
        <v>195</v>
      </c>
      <c r="J548" s="183">
        <v>-1</v>
      </c>
      <c r="K548" s="21"/>
      <c r="L548" s="149">
        <f t="shared" si="44"/>
        <v>20296</v>
      </c>
      <c r="M548" s="127"/>
      <c r="N548" s="184">
        <v>4.4400000000000004</v>
      </c>
      <c r="P548" s="155">
        <v>45657</v>
      </c>
      <c r="Q548" s="152"/>
      <c r="R548" s="155" t="s">
        <v>196</v>
      </c>
      <c r="T548" s="159">
        <v>-1</v>
      </c>
      <c r="U548" s="23"/>
      <c r="V548" s="153">
        <v>0</v>
      </c>
      <c r="W548" s="131"/>
      <c r="X548" s="162">
        <v>0</v>
      </c>
      <c r="Y548" s="23"/>
      <c r="Z548" s="152">
        <f t="shared" si="45"/>
        <v>-20296</v>
      </c>
      <c r="AB548" s="448" t="s">
        <v>547</v>
      </c>
    </row>
    <row r="549" spans="1:28" ht="15" x14ac:dyDescent="0.25">
      <c r="A549" s="95">
        <v>334</v>
      </c>
      <c r="B549" s="19" t="s">
        <v>75</v>
      </c>
      <c r="C549" s="145"/>
      <c r="D549" s="146">
        <v>688071.3</v>
      </c>
      <c r="E549" s="21"/>
      <c r="F549" s="182">
        <v>44196</v>
      </c>
      <c r="G549" s="148"/>
      <c r="H549" s="182" t="s">
        <v>197</v>
      </c>
      <c r="J549" s="183">
        <v>-1</v>
      </c>
      <c r="K549" s="21"/>
      <c r="L549" s="149">
        <f t="shared" si="44"/>
        <v>37569</v>
      </c>
      <c r="M549" s="127"/>
      <c r="N549" s="184">
        <v>5.46</v>
      </c>
      <c r="P549" s="155">
        <v>45657</v>
      </c>
      <c r="Q549" s="152"/>
      <c r="R549" s="155" t="s">
        <v>197</v>
      </c>
      <c r="T549" s="159">
        <v>0</v>
      </c>
      <c r="U549" s="23"/>
      <c r="V549" s="153">
        <v>5244</v>
      </c>
      <c r="W549" s="131"/>
      <c r="X549" s="162">
        <v>0.76</v>
      </c>
      <c r="Y549" s="23"/>
      <c r="Z549" s="152">
        <f t="shared" si="45"/>
        <v>-32325</v>
      </c>
      <c r="AB549" s="448" t="s">
        <v>547</v>
      </c>
    </row>
    <row r="550" spans="1:28" ht="15" x14ac:dyDescent="0.25">
      <c r="A550" s="95">
        <v>335</v>
      </c>
      <c r="B550" s="36" t="s">
        <v>78</v>
      </c>
      <c r="C550" s="145"/>
      <c r="D550" s="146">
        <v>7735.35</v>
      </c>
      <c r="E550" s="21"/>
      <c r="F550" s="182">
        <v>44196</v>
      </c>
      <c r="G550" s="148"/>
      <c r="H550" s="182" t="s">
        <v>198</v>
      </c>
      <c r="J550" s="183">
        <v>-1</v>
      </c>
      <c r="K550" s="21"/>
      <c r="L550" s="149">
        <f t="shared" si="44"/>
        <v>280</v>
      </c>
      <c r="M550" s="127"/>
      <c r="N550" s="184">
        <v>3.62</v>
      </c>
      <c r="P550" s="155">
        <v>45657</v>
      </c>
      <c r="Q550" s="152"/>
      <c r="R550" s="155" t="s">
        <v>198</v>
      </c>
      <c r="T550" s="159">
        <v>0</v>
      </c>
      <c r="U550" s="23"/>
      <c r="V550" s="153">
        <v>0</v>
      </c>
      <c r="W550" s="131"/>
      <c r="X550" s="162">
        <v>0</v>
      </c>
      <c r="Y550" s="23"/>
      <c r="Z550" s="152">
        <f t="shared" si="45"/>
        <v>-280</v>
      </c>
      <c r="AB550" s="448" t="s">
        <v>547</v>
      </c>
    </row>
    <row r="551" spans="1:28" ht="15" x14ac:dyDescent="0.25">
      <c r="A551" s="95">
        <v>336</v>
      </c>
      <c r="B551" s="19" t="s">
        <v>199</v>
      </c>
      <c r="C551" s="145"/>
      <c r="D551" s="146">
        <v>21343.78</v>
      </c>
      <c r="E551" s="21"/>
      <c r="F551" s="182">
        <v>44196</v>
      </c>
      <c r="G551" s="148"/>
      <c r="H551" s="182" t="s">
        <v>67</v>
      </c>
      <c r="J551" s="183">
        <v>-2</v>
      </c>
      <c r="K551" s="21"/>
      <c r="L551" s="149">
        <f t="shared" si="44"/>
        <v>382</v>
      </c>
      <c r="M551" s="127"/>
      <c r="N551" s="184">
        <v>1.79</v>
      </c>
      <c r="P551" s="155">
        <v>45657</v>
      </c>
      <c r="Q551" s="152"/>
      <c r="R551" s="155" t="s">
        <v>200</v>
      </c>
      <c r="T551" s="159">
        <v>0</v>
      </c>
      <c r="U551" s="23"/>
      <c r="V551" s="153">
        <v>2033</v>
      </c>
      <c r="W551" s="131"/>
      <c r="X551" s="162">
        <v>9.5299999999999994</v>
      </c>
      <c r="Y551" s="23"/>
      <c r="Z551" s="152">
        <f t="shared" si="45"/>
        <v>1651</v>
      </c>
      <c r="AB551" s="448" t="s">
        <v>547</v>
      </c>
    </row>
    <row r="552" spans="1:28" ht="15" x14ac:dyDescent="0.25">
      <c r="B552" s="42" t="s">
        <v>233</v>
      </c>
      <c r="C552" s="148"/>
      <c r="D552" s="166">
        <f>+SUBTOTAL(9,D545:D551)</f>
        <v>2480867.04</v>
      </c>
      <c r="E552" s="56"/>
      <c r="F552" s="147"/>
      <c r="G552" s="148"/>
      <c r="J552" s="126"/>
      <c r="K552" s="56"/>
      <c r="L552" s="167">
        <f>+SUBTOTAL(9,L545:L551)</f>
        <v>123044</v>
      </c>
      <c r="M552" s="127"/>
      <c r="N552" s="150">
        <f>+ROUND(L552/$D552*100,2)</f>
        <v>4.96</v>
      </c>
      <c r="P552" s="151"/>
      <c r="Q552" s="152"/>
      <c r="T552" s="130"/>
      <c r="U552" s="57"/>
      <c r="V552" s="168">
        <f>+SUBTOTAL(9,V545:V551)</f>
        <v>7277</v>
      </c>
      <c r="W552" s="131"/>
      <c r="X552" s="154">
        <f>+ROUND(V552/D552*100,2)</f>
        <v>0.28999999999999998</v>
      </c>
      <c r="Y552" s="23"/>
      <c r="Z552" s="191">
        <f>+SUBTOTAL(9,Z545:Z551)</f>
        <v>-115767</v>
      </c>
      <c r="AB552" s="448"/>
    </row>
    <row r="553" spans="1:28" ht="15" x14ac:dyDescent="0.25">
      <c r="C553" s="145"/>
      <c r="E553" s="21"/>
      <c r="F553" s="125"/>
      <c r="G553" s="145"/>
      <c r="J553" s="126"/>
      <c r="K553" s="21"/>
      <c r="L553" s="187"/>
      <c r="M553" s="127"/>
      <c r="N553" s="150"/>
      <c r="P553" s="129"/>
      <c r="Q553" s="190"/>
      <c r="T553" s="130"/>
      <c r="U553" s="23"/>
      <c r="V553" s="188"/>
      <c r="W553" s="131"/>
      <c r="X553" s="154"/>
      <c r="Y553" s="23"/>
      <c r="Z553" s="190"/>
      <c r="AB553" s="448"/>
    </row>
    <row r="554" spans="1:28" ht="15" x14ac:dyDescent="0.25">
      <c r="B554" s="55" t="s">
        <v>234</v>
      </c>
      <c r="C554" s="145"/>
      <c r="E554" s="21"/>
      <c r="F554" s="125"/>
      <c r="G554" s="145"/>
      <c r="J554" s="126"/>
      <c r="K554" s="21"/>
      <c r="L554" s="187"/>
      <c r="M554" s="127"/>
      <c r="N554" s="150"/>
      <c r="P554" s="129"/>
      <c r="Q554" s="190"/>
      <c r="T554" s="130"/>
      <c r="U554" s="23"/>
      <c r="V554" s="188"/>
      <c r="W554" s="131"/>
      <c r="X554" s="154"/>
      <c r="Y554" s="23"/>
      <c r="Z554" s="190"/>
      <c r="AB554" s="448"/>
    </row>
    <row r="555" spans="1:28" ht="15" x14ac:dyDescent="0.25">
      <c r="A555" s="95">
        <v>331</v>
      </c>
      <c r="B555" s="36" t="s">
        <v>66</v>
      </c>
      <c r="C555" s="145"/>
      <c r="D555" s="146">
        <v>178830.37</v>
      </c>
      <c r="E555" s="21"/>
      <c r="F555" s="182">
        <v>47848</v>
      </c>
      <c r="G555" s="148"/>
      <c r="H555" s="182" t="s">
        <v>67</v>
      </c>
      <c r="J555" s="183">
        <v>-3</v>
      </c>
      <c r="K555" s="21"/>
      <c r="L555" s="149">
        <f t="shared" ref="L555:L559" si="46">+ROUND(N555*D555/100,0)</f>
        <v>4256</v>
      </c>
      <c r="M555" s="127"/>
      <c r="N555" s="184">
        <v>2.38</v>
      </c>
      <c r="P555" s="155">
        <v>47848</v>
      </c>
      <c r="Q555" s="152"/>
      <c r="R555" s="155" t="s">
        <v>190</v>
      </c>
      <c r="T555" s="159">
        <v>-1</v>
      </c>
      <c r="U555" s="23"/>
      <c r="V555" s="153">
        <v>4454</v>
      </c>
      <c r="W555" s="131"/>
      <c r="X555" s="162">
        <v>2.4900000000000002</v>
      </c>
      <c r="Y555" s="23"/>
      <c r="Z555" s="152">
        <f t="shared" ref="Z555:Z559" si="47">+V555-L555</f>
        <v>198</v>
      </c>
      <c r="AB555" s="448" t="s">
        <v>547</v>
      </c>
    </row>
    <row r="556" spans="1:28" ht="15" x14ac:dyDescent="0.25">
      <c r="A556" s="95">
        <v>332</v>
      </c>
      <c r="B556" s="19" t="s">
        <v>191</v>
      </c>
      <c r="C556" s="145"/>
      <c r="D556" s="146">
        <v>1214217.53</v>
      </c>
      <c r="E556" s="21"/>
      <c r="F556" s="182">
        <v>47848</v>
      </c>
      <c r="G556" s="148"/>
      <c r="H556" s="182" t="s">
        <v>192</v>
      </c>
      <c r="J556" s="183">
        <v>-2</v>
      </c>
      <c r="K556" s="21"/>
      <c r="L556" s="149">
        <f t="shared" si="46"/>
        <v>43226</v>
      </c>
      <c r="M556" s="127"/>
      <c r="N556" s="184">
        <v>3.56</v>
      </c>
      <c r="P556" s="155">
        <v>47848</v>
      </c>
      <c r="Q556" s="152"/>
      <c r="R556" s="155" t="s">
        <v>193</v>
      </c>
      <c r="T556" s="159">
        <v>-1</v>
      </c>
      <c r="U556" s="23"/>
      <c r="V556" s="153">
        <v>66031</v>
      </c>
      <c r="W556" s="131"/>
      <c r="X556" s="162">
        <v>5.44</v>
      </c>
      <c r="Y556" s="23"/>
      <c r="Z556" s="152">
        <f t="shared" si="47"/>
        <v>22805</v>
      </c>
      <c r="AB556" s="448" t="s">
        <v>547</v>
      </c>
    </row>
    <row r="557" spans="1:28" ht="15" x14ac:dyDescent="0.25">
      <c r="A557" s="95">
        <v>333</v>
      </c>
      <c r="B557" s="19" t="s">
        <v>194</v>
      </c>
      <c r="C557" s="145"/>
      <c r="D557" s="146">
        <v>512486.86</v>
      </c>
      <c r="E557" s="21"/>
      <c r="F557" s="182">
        <v>47848</v>
      </c>
      <c r="G557" s="148"/>
      <c r="H557" s="182" t="s">
        <v>195</v>
      </c>
      <c r="J557" s="183">
        <v>-3</v>
      </c>
      <c r="K557" s="21"/>
      <c r="L557" s="149">
        <f t="shared" si="46"/>
        <v>12915</v>
      </c>
      <c r="M557" s="127"/>
      <c r="N557" s="184">
        <v>2.52</v>
      </c>
      <c r="P557" s="155">
        <v>47848</v>
      </c>
      <c r="Q557" s="152"/>
      <c r="R557" s="155" t="s">
        <v>196</v>
      </c>
      <c r="T557" s="159">
        <v>-2</v>
      </c>
      <c r="U557" s="23"/>
      <c r="V557" s="153">
        <v>14109</v>
      </c>
      <c r="W557" s="131"/>
      <c r="X557" s="162">
        <v>2.75</v>
      </c>
      <c r="Y557" s="23"/>
      <c r="Z557" s="152">
        <f t="shared" si="47"/>
        <v>1194</v>
      </c>
      <c r="AB557" s="448" t="s">
        <v>547</v>
      </c>
    </row>
    <row r="558" spans="1:28" ht="15" x14ac:dyDescent="0.25">
      <c r="A558" s="95">
        <v>334</v>
      </c>
      <c r="B558" s="19" t="s">
        <v>75</v>
      </c>
      <c r="C558" s="145"/>
      <c r="D558" s="146">
        <v>219946.79</v>
      </c>
      <c r="E558" s="21"/>
      <c r="F558" s="182">
        <v>47848</v>
      </c>
      <c r="G558" s="148"/>
      <c r="H558" s="182" t="s">
        <v>197</v>
      </c>
      <c r="J558" s="183">
        <v>-3</v>
      </c>
      <c r="K558" s="21"/>
      <c r="L558" s="149">
        <f t="shared" si="46"/>
        <v>6224</v>
      </c>
      <c r="M558" s="127"/>
      <c r="N558" s="184">
        <v>2.83</v>
      </c>
      <c r="P558" s="155">
        <v>47848</v>
      </c>
      <c r="Q558" s="152"/>
      <c r="R558" s="155" t="s">
        <v>197</v>
      </c>
      <c r="T558" s="159">
        <v>-1</v>
      </c>
      <c r="U558" s="23"/>
      <c r="V558" s="153">
        <v>9564</v>
      </c>
      <c r="W558" s="131"/>
      <c r="X558" s="162">
        <v>4.3499999999999996</v>
      </c>
      <c r="Y558" s="23"/>
      <c r="Z558" s="152">
        <f t="shared" si="47"/>
        <v>3340</v>
      </c>
      <c r="AB558" s="448" t="s">
        <v>547</v>
      </c>
    </row>
    <row r="559" spans="1:28" ht="15" x14ac:dyDescent="0.25">
      <c r="A559" s="95">
        <v>336</v>
      </c>
      <c r="B559" s="19" t="s">
        <v>199</v>
      </c>
      <c r="C559" s="145"/>
      <c r="D559" s="146">
        <v>214821.25</v>
      </c>
      <c r="E559" s="21"/>
      <c r="F559" s="182">
        <v>47848</v>
      </c>
      <c r="G559" s="148"/>
      <c r="H559" s="182" t="s">
        <v>67</v>
      </c>
      <c r="J559" s="183">
        <v>-1</v>
      </c>
      <c r="K559" s="21"/>
      <c r="L559" s="149">
        <f t="shared" si="46"/>
        <v>10913</v>
      </c>
      <c r="M559" s="127"/>
      <c r="N559" s="184">
        <v>5.08</v>
      </c>
      <c r="P559" s="155">
        <v>47848</v>
      </c>
      <c r="Q559" s="152"/>
      <c r="R559" s="155" t="s">
        <v>200</v>
      </c>
      <c r="T559" s="159">
        <v>0</v>
      </c>
      <c r="U559" s="23"/>
      <c r="V559" s="153">
        <v>18462</v>
      </c>
      <c r="W559" s="131"/>
      <c r="X559" s="162">
        <v>8.59</v>
      </c>
      <c r="Y559" s="23"/>
      <c r="Z559" s="152">
        <f t="shared" si="47"/>
        <v>7549</v>
      </c>
      <c r="AB559" s="448" t="s">
        <v>547</v>
      </c>
    </row>
    <row r="560" spans="1:28" ht="15" x14ac:dyDescent="0.25">
      <c r="B560" s="42" t="s">
        <v>235</v>
      </c>
      <c r="C560" s="148"/>
      <c r="D560" s="166">
        <f>+SUBTOTAL(9,D553:D559)</f>
        <v>2340302.7999999998</v>
      </c>
      <c r="E560" s="56"/>
      <c r="F560" s="147"/>
      <c r="G560" s="148"/>
      <c r="J560" s="126"/>
      <c r="K560" s="56"/>
      <c r="L560" s="167">
        <f>+SUBTOTAL(9,L553:L559)</f>
        <v>77534</v>
      </c>
      <c r="M560" s="127"/>
      <c r="N560" s="150">
        <f>+ROUND(L560/$D560*100,2)</f>
        <v>3.31</v>
      </c>
      <c r="P560" s="151"/>
      <c r="Q560" s="152"/>
      <c r="T560" s="130"/>
      <c r="U560" s="57"/>
      <c r="V560" s="168">
        <f>+SUBTOTAL(9,V553:V559)</f>
        <v>112620</v>
      </c>
      <c r="W560" s="131"/>
      <c r="X560" s="154">
        <f>+ROUND(V560/D560*100,2)</f>
        <v>4.8099999999999996</v>
      </c>
      <c r="Y560" s="23"/>
      <c r="Z560" s="191">
        <f>+SUBTOTAL(9,Z553:Z559)</f>
        <v>35086</v>
      </c>
      <c r="AB560" s="448"/>
    </row>
    <row r="561" spans="1:28" ht="15" x14ac:dyDescent="0.25">
      <c r="C561" s="145"/>
      <c r="E561" s="21"/>
      <c r="F561" s="125"/>
      <c r="G561" s="145"/>
      <c r="J561" s="126"/>
      <c r="K561" s="21"/>
      <c r="L561" s="187"/>
      <c r="M561" s="127"/>
      <c r="N561" s="150"/>
      <c r="P561" s="129"/>
      <c r="Q561" s="190"/>
      <c r="T561" s="130"/>
      <c r="U561" s="23"/>
      <c r="V561" s="188"/>
      <c r="W561" s="131"/>
      <c r="X561" s="154"/>
      <c r="Y561" s="23"/>
      <c r="Z561" s="190"/>
      <c r="AB561" s="448"/>
    </row>
    <row r="562" spans="1:28" ht="15" x14ac:dyDescent="0.25">
      <c r="B562" s="55" t="s">
        <v>236</v>
      </c>
      <c r="C562" s="145"/>
      <c r="E562" s="21"/>
      <c r="F562" s="125"/>
      <c r="G562" s="145"/>
      <c r="J562" s="126"/>
      <c r="K562" s="21"/>
      <c r="L562" s="187"/>
      <c r="M562" s="127"/>
      <c r="N562" s="150"/>
      <c r="P562" s="129"/>
      <c r="Q562" s="190"/>
      <c r="T562" s="130"/>
      <c r="U562" s="23"/>
      <c r="V562" s="188"/>
      <c r="W562" s="131"/>
      <c r="X562" s="154"/>
      <c r="Y562" s="23"/>
      <c r="Z562" s="190"/>
      <c r="AB562" s="448"/>
    </row>
    <row r="563" spans="1:28" ht="15" x14ac:dyDescent="0.25">
      <c r="A563" s="95">
        <v>330.2</v>
      </c>
      <c r="B563" s="19" t="s">
        <v>64</v>
      </c>
      <c r="C563" s="145"/>
      <c r="D563" s="146">
        <v>6277412.5899999999</v>
      </c>
      <c r="E563" s="21"/>
      <c r="F563" s="182">
        <v>58075</v>
      </c>
      <c r="G563" s="148"/>
      <c r="H563" s="182" t="s">
        <v>65</v>
      </c>
      <c r="J563" s="183">
        <v>0</v>
      </c>
      <c r="K563" s="21"/>
      <c r="L563" s="149">
        <f t="shared" ref="L563:L570" si="48">+ROUND(N563*D563/100,0)</f>
        <v>53986</v>
      </c>
      <c r="M563" s="127"/>
      <c r="N563" s="184">
        <v>0.86</v>
      </c>
      <c r="P563" s="155">
        <v>58075</v>
      </c>
      <c r="Q563" s="152"/>
      <c r="R563" s="155" t="s">
        <v>65</v>
      </c>
      <c r="T563" s="159">
        <v>0</v>
      </c>
      <c r="U563" s="23"/>
      <c r="V563" s="153">
        <v>61403</v>
      </c>
      <c r="W563" s="131"/>
      <c r="X563" s="162">
        <v>0.98</v>
      </c>
      <c r="Y563" s="23"/>
      <c r="Z563" s="152">
        <f t="shared" ref="Z563:Z570" si="49">+V563-L563</f>
        <v>7417</v>
      </c>
      <c r="AB563" s="448" t="s">
        <v>548</v>
      </c>
    </row>
    <row r="564" spans="1:28" ht="15" x14ac:dyDescent="0.25">
      <c r="A564" s="95">
        <v>330.5</v>
      </c>
      <c r="B564" s="19" t="s">
        <v>220</v>
      </c>
      <c r="C564" s="145"/>
      <c r="D564" s="146">
        <v>97228.11</v>
      </c>
      <c r="E564" s="21"/>
      <c r="F564" s="182">
        <v>58075</v>
      </c>
      <c r="G564" s="148"/>
      <c r="H564" s="182" t="s">
        <v>65</v>
      </c>
      <c r="J564" s="183">
        <v>0</v>
      </c>
      <c r="K564" s="21"/>
      <c r="L564" s="149">
        <f t="shared" si="48"/>
        <v>856</v>
      </c>
      <c r="M564" s="127"/>
      <c r="N564" s="184">
        <v>0.88</v>
      </c>
      <c r="P564" s="155">
        <v>58075</v>
      </c>
      <c r="Q564" s="152"/>
      <c r="R564" s="155" t="s">
        <v>65</v>
      </c>
      <c r="T564" s="159">
        <v>0</v>
      </c>
      <c r="U564" s="23"/>
      <c r="V564" s="153">
        <v>968</v>
      </c>
      <c r="W564" s="131"/>
      <c r="X564" s="162">
        <v>1</v>
      </c>
      <c r="Y564" s="23"/>
      <c r="Z564" s="152">
        <f t="shared" si="49"/>
        <v>112</v>
      </c>
      <c r="AB564" s="448" t="s">
        <v>548</v>
      </c>
    </row>
    <row r="565" spans="1:28" ht="15" x14ac:dyDescent="0.25">
      <c r="A565" s="95">
        <v>331</v>
      </c>
      <c r="B565" s="36" t="s">
        <v>66</v>
      </c>
      <c r="C565" s="148"/>
      <c r="D565" s="146">
        <v>72227624.689999998</v>
      </c>
      <c r="E565" s="21"/>
      <c r="F565" s="182">
        <v>58075</v>
      </c>
      <c r="G565" s="148"/>
      <c r="H565" s="182" t="s">
        <v>67</v>
      </c>
      <c r="J565" s="183">
        <v>-4</v>
      </c>
      <c r="K565" s="21"/>
      <c r="L565" s="149">
        <f t="shared" si="48"/>
        <v>1632344</v>
      </c>
      <c r="M565" s="127"/>
      <c r="N565" s="184">
        <v>2.2599999999999998</v>
      </c>
      <c r="P565" s="155">
        <v>58075</v>
      </c>
      <c r="Q565" s="152"/>
      <c r="R565" s="155" t="s">
        <v>190</v>
      </c>
      <c r="T565" s="159">
        <v>-3</v>
      </c>
      <c r="U565" s="23"/>
      <c r="V565" s="153">
        <v>1650595</v>
      </c>
      <c r="W565" s="131"/>
      <c r="X565" s="162">
        <v>2.29</v>
      </c>
      <c r="Y565" s="23"/>
      <c r="Z565" s="152">
        <f t="shared" si="49"/>
        <v>18251</v>
      </c>
      <c r="AB565" s="448" t="s">
        <v>548</v>
      </c>
    </row>
    <row r="566" spans="1:28" ht="15" x14ac:dyDescent="0.25">
      <c r="A566" s="95">
        <v>332</v>
      </c>
      <c r="B566" s="19" t="s">
        <v>191</v>
      </c>
      <c r="C566" s="145"/>
      <c r="D566" s="146">
        <v>54242493.340000004</v>
      </c>
      <c r="E566" s="21"/>
      <c r="F566" s="182">
        <v>58075</v>
      </c>
      <c r="G566" s="148"/>
      <c r="H566" s="182" t="s">
        <v>192</v>
      </c>
      <c r="J566" s="183">
        <v>-7</v>
      </c>
      <c r="K566" s="21"/>
      <c r="L566" s="149">
        <f t="shared" si="48"/>
        <v>759395</v>
      </c>
      <c r="M566" s="127"/>
      <c r="N566" s="184">
        <v>1.4</v>
      </c>
      <c r="P566" s="155">
        <v>58075</v>
      </c>
      <c r="Q566" s="152"/>
      <c r="R566" s="155" t="s">
        <v>193</v>
      </c>
      <c r="T566" s="159">
        <v>-6</v>
      </c>
      <c r="U566" s="23"/>
      <c r="V566" s="153">
        <v>879760</v>
      </c>
      <c r="W566" s="131"/>
      <c r="X566" s="162">
        <v>1.62</v>
      </c>
      <c r="Y566" s="23"/>
      <c r="Z566" s="152">
        <f t="shared" si="49"/>
        <v>120365</v>
      </c>
      <c r="AB566" s="448" t="s">
        <v>548</v>
      </c>
    </row>
    <row r="567" spans="1:28" ht="15" x14ac:dyDescent="0.25">
      <c r="A567" s="95">
        <v>333</v>
      </c>
      <c r="B567" s="19" t="s">
        <v>194</v>
      </c>
      <c r="C567" s="145"/>
      <c r="D567" s="146">
        <v>16182529.75</v>
      </c>
      <c r="E567" s="21"/>
      <c r="F567" s="182">
        <v>58075</v>
      </c>
      <c r="G567" s="148"/>
      <c r="H567" s="182" t="s">
        <v>195</v>
      </c>
      <c r="J567" s="183">
        <v>-16</v>
      </c>
      <c r="K567" s="21"/>
      <c r="L567" s="149">
        <f t="shared" si="48"/>
        <v>263775</v>
      </c>
      <c r="M567" s="127"/>
      <c r="N567" s="184">
        <v>1.63</v>
      </c>
      <c r="P567" s="155">
        <v>58075</v>
      </c>
      <c r="Q567" s="152"/>
      <c r="R567" s="155" t="s">
        <v>196</v>
      </c>
      <c r="T567" s="159">
        <v>-10</v>
      </c>
      <c r="U567" s="23"/>
      <c r="V567" s="153">
        <v>326508</v>
      </c>
      <c r="W567" s="131"/>
      <c r="X567" s="162">
        <v>2.02</v>
      </c>
      <c r="Y567" s="23"/>
      <c r="Z567" s="152">
        <f t="shared" si="49"/>
        <v>62733</v>
      </c>
      <c r="AB567" s="448" t="s">
        <v>548</v>
      </c>
    </row>
    <row r="568" spans="1:28" ht="15" x14ac:dyDescent="0.25">
      <c r="A568" s="95">
        <v>334</v>
      </c>
      <c r="B568" s="19" t="s">
        <v>75</v>
      </c>
      <c r="C568" s="145"/>
      <c r="D568" s="146">
        <v>7836131.1399999997</v>
      </c>
      <c r="E568" s="21"/>
      <c r="F568" s="182">
        <v>58075</v>
      </c>
      <c r="G568" s="148"/>
      <c r="H568" s="182" t="s">
        <v>197</v>
      </c>
      <c r="J568" s="183">
        <v>-8</v>
      </c>
      <c r="K568" s="21"/>
      <c r="L568" s="149">
        <f t="shared" si="48"/>
        <v>179447</v>
      </c>
      <c r="M568" s="127"/>
      <c r="N568" s="184">
        <v>2.29</v>
      </c>
      <c r="P568" s="155">
        <v>58075</v>
      </c>
      <c r="Q568" s="152"/>
      <c r="R568" s="155" t="s">
        <v>197</v>
      </c>
      <c r="T568" s="159">
        <v>-5</v>
      </c>
      <c r="U568" s="23"/>
      <c r="V568" s="153">
        <v>195011</v>
      </c>
      <c r="W568" s="131"/>
      <c r="X568" s="162">
        <v>2.4900000000000002</v>
      </c>
      <c r="Y568" s="23"/>
      <c r="Z568" s="152">
        <f t="shared" si="49"/>
        <v>15564</v>
      </c>
      <c r="AB568" s="448" t="s">
        <v>548</v>
      </c>
    </row>
    <row r="569" spans="1:28" ht="15" x14ac:dyDescent="0.25">
      <c r="A569" s="95">
        <v>335</v>
      </c>
      <c r="B569" s="36" t="s">
        <v>78</v>
      </c>
      <c r="C569" s="145"/>
      <c r="D569" s="146">
        <v>397837.44</v>
      </c>
      <c r="E569" s="21"/>
      <c r="F569" s="182">
        <v>58075</v>
      </c>
      <c r="G569" s="148"/>
      <c r="H569" s="182" t="s">
        <v>198</v>
      </c>
      <c r="J569" s="183">
        <v>-5</v>
      </c>
      <c r="K569" s="21"/>
      <c r="L569" s="149">
        <f t="shared" si="48"/>
        <v>5808</v>
      </c>
      <c r="M569" s="127"/>
      <c r="N569" s="184">
        <v>1.46</v>
      </c>
      <c r="P569" s="155">
        <v>58075</v>
      </c>
      <c r="Q569" s="152"/>
      <c r="R569" s="155" t="s">
        <v>198</v>
      </c>
      <c r="T569" s="159">
        <v>-5</v>
      </c>
      <c r="U569" s="23"/>
      <c r="V569" s="153">
        <v>6393</v>
      </c>
      <c r="W569" s="131"/>
      <c r="X569" s="162">
        <v>1.61</v>
      </c>
      <c r="Y569" s="23"/>
      <c r="Z569" s="152">
        <f t="shared" si="49"/>
        <v>585</v>
      </c>
      <c r="AB569" s="448" t="s">
        <v>548</v>
      </c>
    </row>
    <row r="570" spans="1:28" ht="15" x14ac:dyDescent="0.25">
      <c r="A570" s="95">
        <v>336</v>
      </c>
      <c r="B570" s="19" t="s">
        <v>199</v>
      </c>
      <c r="C570" s="145"/>
      <c r="D570" s="146">
        <v>1126019.28</v>
      </c>
      <c r="E570" s="21"/>
      <c r="F570" s="182">
        <v>58075</v>
      </c>
      <c r="G570" s="148"/>
      <c r="H570" s="182" t="s">
        <v>67</v>
      </c>
      <c r="J570" s="183">
        <v>-5</v>
      </c>
      <c r="K570" s="21"/>
      <c r="L570" s="149">
        <f t="shared" si="48"/>
        <v>22295</v>
      </c>
      <c r="M570" s="127"/>
      <c r="N570" s="184">
        <v>1.98</v>
      </c>
      <c r="P570" s="155">
        <v>58075</v>
      </c>
      <c r="Q570" s="152"/>
      <c r="R570" s="155" t="s">
        <v>200</v>
      </c>
      <c r="T570" s="159">
        <v>-6</v>
      </c>
      <c r="U570" s="23"/>
      <c r="V570" s="153">
        <v>23585</v>
      </c>
      <c r="W570" s="131"/>
      <c r="X570" s="162">
        <v>2.09</v>
      </c>
      <c r="Y570" s="23"/>
      <c r="Z570" s="152">
        <f t="shared" si="49"/>
        <v>1290</v>
      </c>
      <c r="AB570" s="448" t="s">
        <v>548</v>
      </c>
    </row>
    <row r="571" spans="1:28" ht="15" x14ac:dyDescent="0.25">
      <c r="B571" s="42" t="s">
        <v>237</v>
      </c>
      <c r="C571" s="148"/>
      <c r="D571" s="166">
        <f>+SUBTOTAL(9,D563:D570)</f>
        <v>158387276.34</v>
      </c>
      <c r="E571" s="56"/>
      <c r="F571" s="147"/>
      <c r="G571" s="148"/>
      <c r="J571" s="126"/>
      <c r="K571" s="56"/>
      <c r="L571" s="468">
        <f>+SUBTOTAL(9,L563:L570)</f>
        <v>2917906</v>
      </c>
      <c r="M571" s="127"/>
      <c r="N571" s="150">
        <f>+ROUND(L571/$D571*100,2)</f>
        <v>1.84</v>
      </c>
      <c r="P571" s="151"/>
      <c r="Q571" s="152"/>
      <c r="T571" s="130"/>
      <c r="U571" s="57"/>
      <c r="V571" s="168">
        <f>+SUBTOTAL(9,V563:V570)</f>
        <v>3144223</v>
      </c>
      <c r="W571" s="131"/>
      <c r="X571" s="154">
        <f>+ROUND(V571/D571*100,2)</f>
        <v>1.99</v>
      </c>
      <c r="Y571" s="23"/>
      <c r="Z571" s="191">
        <f>+SUBTOTAL(9,Z563:Z570)</f>
        <v>226317</v>
      </c>
      <c r="AB571" s="448"/>
    </row>
    <row r="572" spans="1:28" ht="15" x14ac:dyDescent="0.25">
      <c r="C572" s="145"/>
      <c r="E572" s="21"/>
      <c r="F572" s="125"/>
      <c r="G572" s="145"/>
      <c r="J572" s="126"/>
      <c r="K572" s="21"/>
      <c r="L572" s="187"/>
      <c r="M572" s="127"/>
      <c r="N572" s="150"/>
      <c r="P572" s="129"/>
      <c r="Q572" s="190"/>
      <c r="T572" s="130"/>
      <c r="U572" s="23"/>
      <c r="V572" s="188"/>
      <c r="W572" s="131"/>
      <c r="X572" s="154"/>
      <c r="Y572" s="23"/>
      <c r="Z572" s="190"/>
      <c r="AB572" s="448"/>
    </row>
    <row r="573" spans="1:28" ht="15" x14ac:dyDescent="0.25">
      <c r="B573" s="55" t="s">
        <v>238</v>
      </c>
      <c r="C573" s="145"/>
      <c r="E573" s="21"/>
      <c r="F573" s="125"/>
      <c r="G573" s="145"/>
      <c r="J573" s="126"/>
      <c r="K573" s="21"/>
      <c r="L573" s="187"/>
      <c r="M573" s="127"/>
      <c r="N573" s="150"/>
      <c r="P573" s="129"/>
      <c r="Q573" s="190"/>
      <c r="T573" s="130"/>
      <c r="U573" s="23"/>
      <c r="V573" s="188"/>
      <c r="W573" s="131"/>
      <c r="X573" s="154"/>
      <c r="Y573" s="23"/>
      <c r="Z573" s="190"/>
      <c r="AB573" s="448"/>
    </row>
    <row r="574" spans="1:28" ht="15" x14ac:dyDescent="0.25">
      <c r="A574" s="95">
        <v>331</v>
      </c>
      <c r="B574" s="36" t="s">
        <v>66</v>
      </c>
      <c r="C574" s="145"/>
      <c r="D574" s="146">
        <v>399606</v>
      </c>
      <c r="E574" s="21"/>
      <c r="F574" s="182">
        <v>51501</v>
      </c>
      <c r="G574" s="148"/>
      <c r="H574" s="182" t="s">
        <v>67</v>
      </c>
      <c r="J574" s="183">
        <v>-3</v>
      </c>
      <c r="K574" s="21"/>
      <c r="L574" s="149">
        <f t="shared" ref="L574:L578" si="50">+ROUND(N574*D574/100,0)</f>
        <v>8592</v>
      </c>
      <c r="M574" s="127"/>
      <c r="N574" s="184">
        <v>2.15</v>
      </c>
      <c r="P574" s="155">
        <v>47483</v>
      </c>
      <c r="Q574" s="152"/>
      <c r="R574" s="155" t="s">
        <v>190</v>
      </c>
      <c r="T574" s="159">
        <v>-1</v>
      </c>
      <c r="U574" s="23"/>
      <c r="V574" s="153">
        <v>17029</v>
      </c>
      <c r="W574" s="131"/>
      <c r="X574" s="162">
        <v>4.26</v>
      </c>
      <c r="Y574" s="23"/>
      <c r="Z574" s="152">
        <f t="shared" ref="Z574:Z578" si="51">+V574-L574</f>
        <v>8437</v>
      </c>
      <c r="AB574" s="448" t="s">
        <v>547</v>
      </c>
    </row>
    <row r="575" spans="1:28" ht="15" x14ac:dyDescent="0.25">
      <c r="A575" s="95">
        <v>332</v>
      </c>
      <c r="B575" s="19" t="s">
        <v>191</v>
      </c>
      <c r="C575" s="145"/>
      <c r="D575" s="146">
        <v>102775.01</v>
      </c>
      <c r="E575" s="21"/>
      <c r="F575" s="182">
        <v>51501</v>
      </c>
      <c r="G575" s="148"/>
      <c r="H575" s="182" t="s">
        <v>192</v>
      </c>
      <c r="J575" s="183">
        <v>-2</v>
      </c>
      <c r="K575" s="21"/>
      <c r="L575" s="149">
        <f t="shared" si="50"/>
        <v>2097</v>
      </c>
      <c r="M575" s="127"/>
      <c r="N575" s="184">
        <v>2.04</v>
      </c>
      <c r="P575" s="155">
        <v>47483</v>
      </c>
      <c r="Q575" s="152"/>
      <c r="R575" s="155" t="s">
        <v>193</v>
      </c>
      <c r="T575" s="159">
        <v>-1</v>
      </c>
      <c r="U575" s="23"/>
      <c r="V575" s="153">
        <v>4271</v>
      </c>
      <c r="W575" s="131"/>
      <c r="X575" s="162">
        <v>4.16</v>
      </c>
      <c r="Y575" s="23"/>
      <c r="Z575" s="152">
        <f t="shared" si="51"/>
        <v>2174</v>
      </c>
      <c r="AB575" s="448" t="s">
        <v>547</v>
      </c>
    </row>
    <row r="576" spans="1:28" ht="15" x14ac:dyDescent="0.25">
      <c r="A576" s="95">
        <v>333</v>
      </c>
      <c r="B576" s="19" t="s">
        <v>194</v>
      </c>
      <c r="C576" s="145"/>
      <c r="D576" s="146">
        <v>489802.44</v>
      </c>
      <c r="E576" s="21"/>
      <c r="F576" s="182">
        <v>51501</v>
      </c>
      <c r="G576" s="148"/>
      <c r="H576" s="182" t="s">
        <v>195</v>
      </c>
      <c r="J576" s="183">
        <v>-7</v>
      </c>
      <c r="K576" s="21"/>
      <c r="L576" s="149">
        <f t="shared" si="50"/>
        <v>11070</v>
      </c>
      <c r="M576" s="127"/>
      <c r="N576" s="184">
        <v>2.2599999999999998</v>
      </c>
      <c r="P576" s="155">
        <v>47483</v>
      </c>
      <c r="Q576" s="152"/>
      <c r="R576" s="155" t="s">
        <v>196</v>
      </c>
      <c r="T576" s="159">
        <v>-2</v>
      </c>
      <c r="U576" s="23"/>
      <c r="V576" s="153">
        <v>21339</v>
      </c>
      <c r="W576" s="131"/>
      <c r="X576" s="162">
        <v>4.3600000000000003</v>
      </c>
      <c r="Y576" s="23"/>
      <c r="Z576" s="152">
        <f t="shared" si="51"/>
        <v>10269</v>
      </c>
      <c r="AB576" s="448" t="s">
        <v>547</v>
      </c>
    </row>
    <row r="577" spans="1:28" ht="15" x14ac:dyDescent="0.25">
      <c r="A577" s="95">
        <v>334</v>
      </c>
      <c r="B577" s="19" t="s">
        <v>75</v>
      </c>
      <c r="C577" s="145"/>
      <c r="D577" s="146">
        <v>201146.18</v>
      </c>
      <c r="E577" s="21"/>
      <c r="F577" s="182">
        <v>51501</v>
      </c>
      <c r="G577" s="148"/>
      <c r="H577" s="182" t="s">
        <v>197</v>
      </c>
      <c r="J577" s="183">
        <v>-6</v>
      </c>
      <c r="K577" s="21"/>
      <c r="L577" s="149">
        <f t="shared" si="50"/>
        <v>5290</v>
      </c>
      <c r="M577" s="127"/>
      <c r="N577" s="184">
        <v>2.63</v>
      </c>
      <c r="P577" s="155">
        <v>47483</v>
      </c>
      <c r="Q577" s="152"/>
      <c r="R577" s="155" t="s">
        <v>197</v>
      </c>
      <c r="T577" s="159">
        <v>-1</v>
      </c>
      <c r="U577" s="23"/>
      <c r="V577" s="153">
        <v>10721</v>
      </c>
      <c r="W577" s="131"/>
      <c r="X577" s="162">
        <v>5.33</v>
      </c>
      <c r="Y577" s="23"/>
      <c r="Z577" s="152">
        <f t="shared" si="51"/>
        <v>5431</v>
      </c>
      <c r="AB577" s="448" t="s">
        <v>547</v>
      </c>
    </row>
    <row r="578" spans="1:28" ht="15" x14ac:dyDescent="0.25">
      <c r="A578" s="95">
        <v>335</v>
      </c>
      <c r="B578" s="36" t="s">
        <v>78</v>
      </c>
      <c r="C578" s="145"/>
      <c r="D578" s="146">
        <v>20136.62</v>
      </c>
      <c r="E578" s="21"/>
      <c r="F578" s="182">
        <v>51501</v>
      </c>
      <c r="G578" s="148"/>
      <c r="H578" s="182" t="s">
        <v>198</v>
      </c>
      <c r="J578" s="183">
        <v>-2</v>
      </c>
      <c r="K578" s="21"/>
      <c r="L578" s="149">
        <f t="shared" si="50"/>
        <v>461</v>
      </c>
      <c r="M578" s="127"/>
      <c r="N578" s="184">
        <v>2.29</v>
      </c>
      <c r="P578" s="155">
        <v>47483</v>
      </c>
      <c r="Q578" s="152"/>
      <c r="R578" s="155" t="s">
        <v>198</v>
      </c>
      <c r="T578" s="159">
        <v>-1</v>
      </c>
      <c r="U578" s="23"/>
      <c r="V578" s="153">
        <v>874</v>
      </c>
      <c r="W578" s="131"/>
      <c r="X578" s="162">
        <v>4.34</v>
      </c>
      <c r="Y578" s="23"/>
      <c r="Z578" s="152">
        <f t="shared" si="51"/>
        <v>413</v>
      </c>
      <c r="AB578" s="448" t="s">
        <v>547</v>
      </c>
    </row>
    <row r="579" spans="1:28" x14ac:dyDescent="0.2">
      <c r="B579" s="42" t="s">
        <v>239</v>
      </c>
      <c r="C579" s="148"/>
      <c r="D579" s="166">
        <f>+SUBTOTAL(9,D572:D578)</f>
        <v>1213466.25</v>
      </c>
      <c r="E579" s="56"/>
      <c r="F579" s="147"/>
      <c r="G579" s="148"/>
      <c r="J579" s="126"/>
      <c r="K579" s="56"/>
      <c r="L579" s="167">
        <f>+SUBTOTAL(9,L572:L578)</f>
        <v>27510</v>
      </c>
      <c r="M579" s="127"/>
      <c r="N579" s="150">
        <f>+ROUND(L579/$D579*100,2)</f>
        <v>2.27</v>
      </c>
      <c r="P579" s="151"/>
      <c r="Q579" s="152"/>
      <c r="T579" s="130"/>
      <c r="U579" s="57"/>
      <c r="V579" s="168">
        <f>+SUBTOTAL(9,V572:V578)</f>
        <v>54234</v>
      </c>
      <c r="W579" s="131"/>
      <c r="X579" s="154">
        <f>+ROUND(V579/D579*100,2)</f>
        <v>4.47</v>
      </c>
      <c r="Y579" s="23"/>
      <c r="Z579" s="191">
        <f>+SUBTOTAL(9,Z572:Z578)</f>
        <v>26724</v>
      </c>
    </row>
    <row r="580" spans="1:28" x14ac:dyDescent="0.2">
      <c r="C580" s="145"/>
      <c r="E580" s="21"/>
      <c r="F580" s="125"/>
      <c r="G580" s="145"/>
      <c r="J580" s="126"/>
      <c r="K580" s="21"/>
      <c r="L580" s="187"/>
      <c r="M580" s="127"/>
      <c r="N580" s="150"/>
      <c r="P580" s="129"/>
      <c r="Q580" s="190"/>
      <c r="T580" s="130"/>
      <c r="U580" s="23"/>
      <c r="V580" s="188"/>
      <c r="W580" s="131"/>
      <c r="X580" s="154"/>
      <c r="Y580" s="23"/>
      <c r="Z580" s="190"/>
    </row>
    <row r="581" spans="1:28" x14ac:dyDescent="0.2">
      <c r="B581" s="55" t="s">
        <v>240</v>
      </c>
      <c r="C581" s="145"/>
      <c r="E581" s="21"/>
      <c r="F581" s="125"/>
      <c r="G581" s="145"/>
      <c r="J581" s="126"/>
      <c r="K581" s="21"/>
      <c r="L581" s="187"/>
      <c r="M581" s="127"/>
      <c r="N581" s="150"/>
      <c r="P581" s="129"/>
      <c r="Q581" s="190"/>
      <c r="T581" s="130"/>
      <c r="U581" s="23"/>
      <c r="V581" s="188"/>
      <c r="W581" s="131"/>
      <c r="X581" s="154"/>
      <c r="Y581" s="23"/>
      <c r="Z581" s="190"/>
    </row>
    <row r="582" spans="1:28" ht="15" x14ac:dyDescent="0.25">
      <c r="A582" s="95">
        <v>331</v>
      </c>
      <c r="B582" s="36" t="s">
        <v>66</v>
      </c>
      <c r="C582" s="145"/>
      <c r="D582" s="146">
        <v>166953.29999999999</v>
      </c>
      <c r="E582" s="21"/>
      <c r="F582" s="182">
        <v>42735</v>
      </c>
      <c r="G582" s="148"/>
      <c r="H582" s="182" t="s">
        <v>67</v>
      </c>
      <c r="J582" s="183">
        <v>0</v>
      </c>
      <c r="K582" s="21"/>
      <c r="L582" s="149">
        <f t="shared" ref="L582:L586" si="52">+ROUND(N582*D582/100,0)</f>
        <v>7363</v>
      </c>
      <c r="M582" s="127"/>
      <c r="N582" s="184">
        <v>4.41</v>
      </c>
      <c r="P582" s="155">
        <v>57710</v>
      </c>
      <c r="Q582" s="152"/>
      <c r="R582" s="155" t="s">
        <v>190</v>
      </c>
      <c r="T582" s="159">
        <v>-4</v>
      </c>
      <c r="U582" s="23"/>
      <c r="V582" s="153">
        <v>0</v>
      </c>
      <c r="W582" s="131"/>
      <c r="X582" s="162">
        <v>0</v>
      </c>
      <c r="Y582" s="23"/>
      <c r="Z582" s="152">
        <f t="shared" ref="Z582:Z586" si="53">+V582-L582</f>
        <v>-7363</v>
      </c>
      <c r="AB582" s="448" t="s">
        <v>548</v>
      </c>
    </row>
    <row r="583" spans="1:28" ht="15" x14ac:dyDescent="0.25">
      <c r="A583" s="95">
        <v>332</v>
      </c>
      <c r="B583" s="19" t="s">
        <v>191</v>
      </c>
      <c r="C583" s="145"/>
      <c r="D583" s="146">
        <v>2162974.86</v>
      </c>
      <c r="E583" s="21"/>
      <c r="F583" s="182">
        <v>42735</v>
      </c>
      <c r="G583" s="148"/>
      <c r="H583" s="182" t="s">
        <v>192</v>
      </c>
      <c r="J583" s="183">
        <v>0</v>
      </c>
      <c r="K583" s="21"/>
      <c r="L583" s="149">
        <f t="shared" si="52"/>
        <v>94955</v>
      </c>
      <c r="M583" s="127"/>
      <c r="N583" s="184">
        <v>4.3899999999999997</v>
      </c>
      <c r="P583" s="155">
        <v>57710</v>
      </c>
      <c r="Q583" s="152"/>
      <c r="R583" s="155" t="s">
        <v>193</v>
      </c>
      <c r="T583" s="159">
        <v>-4</v>
      </c>
      <c r="U583" s="23"/>
      <c r="V583" s="153">
        <v>30507</v>
      </c>
      <c r="W583" s="131"/>
      <c r="X583" s="162">
        <v>1.41</v>
      </c>
      <c r="Y583" s="23"/>
      <c r="Z583" s="152">
        <f t="shared" si="53"/>
        <v>-64448</v>
      </c>
      <c r="AB583" s="448" t="s">
        <v>548</v>
      </c>
    </row>
    <row r="584" spans="1:28" ht="15" x14ac:dyDescent="0.25">
      <c r="A584" s="95">
        <v>333</v>
      </c>
      <c r="B584" s="19" t="s">
        <v>194</v>
      </c>
      <c r="C584" s="145"/>
      <c r="D584" s="146">
        <v>797430.45</v>
      </c>
      <c r="E584" s="21"/>
      <c r="F584" s="182">
        <v>42735</v>
      </c>
      <c r="G584" s="148"/>
      <c r="H584" s="182" t="s">
        <v>195</v>
      </c>
      <c r="J584" s="183">
        <v>0</v>
      </c>
      <c r="K584" s="21"/>
      <c r="L584" s="149">
        <f t="shared" si="52"/>
        <v>72566</v>
      </c>
      <c r="M584" s="127"/>
      <c r="N584" s="184">
        <v>9.1</v>
      </c>
      <c r="P584" s="155">
        <v>57710</v>
      </c>
      <c r="Q584" s="152"/>
      <c r="R584" s="155" t="s">
        <v>196</v>
      </c>
      <c r="T584" s="159">
        <v>-8</v>
      </c>
      <c r="U584" s="23"/>
      <c r="V584" s="153">
        <v>0</v>
      </c>
      <c r="W584" s="131"/>
      <c r="X584" s="162">
        <v>0</v>
      </c>
      <c r="Y584" s="23"/>
      <c r="Z584" s="152">
        <f t="shared" si="53"/>
        <v>-72566</v>
      </c>
      <c r="AB584" s="448" t="s">
        <v>548</v>
      </c>
    </row>
    <row r="585" spans="1:28" ht="15" x14ac:dyDescent="0.25">
      <c r="A585" s="95">
        <v>334</v>
      </c>
      <c r="B585" s="19" t="s">
        <v>75</v>
      </c>
      <c r="C585" s="145"/>
      <c r="D585" s="146">
        <v>739306.32</v>
      </c>
      <c r="E585" s="21"/>
      <c r="F585" s="182">
        <v>42735</v>
      </c>
      <c r="G585" s="148"/>
      <c r="H585" s="182" t="s">
        <v>197</v>
      </c>
      <c r="J585" s="183">
        <v>0</v>
      </c>
      <c r="K585" s="21"/>
      <c r="L585" s="149">
        <f t="shared" si="52"/>
        <v>36891</v>
      </c>
      <c r="M585" s="127"/>
      <c r="N585" s="184">
        <v>4.99</v>
      </c>
      <c r="P585" s="155">
        <v>57710</v>
      </c>
      <c r="Q585" s="152"/>
      <c r="R585" s="155" t="s">
        <v>197</v>
      </c>
      <c r="T585" s="159">
        <v>-6</v>
      </c>
      <c r="U585" s="23"/>
      <c r="V585" s="153">
        <v>0</v>
      </c>
      <c r="W585" s="131"/>
      <c r="X585" s="162">
        <v>0</v>
      </c>
      <c r="Y585" s="23"/>
      <c r="Z585" s="152">
        <f t="shared" si="53"/>
        <v>-36891</v>
      </c>
      <c r="AB585" s="448" t="s">
        <v>548</v>
      </c>
    </row>
    <row r="586" spans="1:28" ht="15" x14ac:dyDescent="0.25">
      <c r="A586" s="95">
        <v>336</v>
      </c>
      <c r="B586" s="19" t="s">
        <v>199</v>
      </c>
      <c r="C586" s="148"/>
      <c r="D586" s="146">
        <v>645814.24</v>
      </c>
      <c r="E586" s="21"/>
      <c r="F586" s="182">
        <v>42735</v>
      </c>
      <c r="G586" s="148"/>
      <c r="H586" s="182" t="s">
        <v>67</v>
      </c>
      <c r="J586" s="183">
        <v>0</v>
      </c>
      <c r="K586" s="21"/>
      <c r="L586" s="149">
        <f t="shared" si="52"/>
        <v>30741</v>
      </c>
      <c r="M586" s="127"/>
      <c r="N586" s="184">
        <v>4.76</v>
      </c>
      <c r="P586" s="155">
        <v>57710</v>
      </c>
      <c r="Q586" s="152"/>
      <c r="R586" s="155" t="s">
        <v>200</v>
      </c>
      <c r="T586" s="159">
        <v>-6</v>
      </c>
      <c r="U586" s="23"/>
      <c r="V586" s="153">
        <v>4810</v>
      </c>
      <c r="W586" s="131"/>
      <c r="X586" s="162">
        <v>0.74</v>
      </c>
      <c r="Y586" s="23"/>
      <c r="Z586" s="152">
        <f t="shared" si="53"/>
        <v>-25931</v>
      </c>
      <c r="AB586" s="448" t="s">
        <v>548</v>
      </c>
    </row>
    <row r="587" spans="1:28" ht="15" x14ac:dyDescent="0.25">
      <c r="B587" s="42" t="s">
        <v>241</v>
      </c>
      <c r="C587" s="148"/>
      <c r="D587" s="166">
        <f>+SUBTOTAL(9,D580:D586)</f>
        <v>4512479.169999999</v>
      </c>
      <c r="E587" s="56"/>
      <c r="F587" s="147"/>
      <c r="G587" s="148"/>
      <c r="J587" s="126"/>
      <c r="K587" s="56"/>
      <c r="L587" s="468">
        <f>+SUBTOTAL(9,L580:L586)</f>
        <v>242516</v>
      </c>
      <c r="M587" s="127"/>
      <c r="N587" s="150">
        <f>+ROUND(L587/$D587*100,2)</f>
        <v>5.37</v>
      </c>
      <c r="P587" s="151"/>
      <c r="Q587" s="152"/>
      <c r="T587" s="130"/>
      <c r="U587" s="57"/>
      <c r="V587" s="168">
        <f>+SUBTOTAL(9,V580:V586)</f>
        <v>35317</v>
      </c>
      <c r="W587" s="131"/>
      <c r="X587" s="154">
        <f>+ROUND(V587/D587*100,2)</f>
        <v>0.78</v>
      </c>
      <c r="Y587" s="23"/>
      <c r="Z587" s="191">
        <f>+SUBTOTAL(9,Z580:Z586)</f>
        <v>-207199</v>
      </c>
      <c r="AB587" s="448"/>
    </row>
    <row r="588" spans="1:28" ht="15" x14ac:dyDescent="0.25">
      <c r="C588" s="148"/>
      <c r="D588" s="146"/>
      <c r="E588" s="21"/>
      <c r="F588" s="147"/>
      <c r="G588" s="148"/>
      <c r="J588" s="126"/>
      <c r="K588" s="21"/>
      <c r="L588" s="187"/>
      <c r="M588" s="127"/>
      <c r="N588" s="150"/>
      <c r="P588" s="151"/>
      <c r="Q588" s="152"/>
      <c r="T588" s="130"/>
      <c r="U588" s="23"/>
      <c r="V588" s="188"/>
      <c r="W588" s="131"/>
      <c r="X588" s="154"/>
      <c r="Y588" s="23"/>
      <c r="Z588" s="152"/>
      <c r="AB588" s="448"/>
    </row>
    <row r="589" spans="1:28" ht="15" x14ac:dyDescent="0.25">
      <c r="B589" s="55" t="s">
        <v>242</v>
      </c>
      <c r="C589" s="148"/>
      <c r="D589" s="146"/>
      <c r="E589" s="21"/>
      <c r="F589" s="147"/>
      <c r="G589" s="148"/>
      <c r="J589" s="126"/>
      <c r="K589" s="21"/>
      <c r="L589" s="187"/>
      <c r="M589" s="127"/>
      <c r="N589" s="150"/>
      <c r="P589" s="151"/>
      <c r="Q589" s="152"/>
      <c r="T589" s="130"/>
      <c r="U589" s="23"/>
      <c r="V589" s="188"/>
      <c r="W589" s="131"/>
      <c r="X589" s="154"/>
      <c r="Y589" s="23"/>
      <c r="Z589" s="152"/>
      <c r="AB589" s="448"/>
    </row>
    <row r="590" spans="1:28" ht="15" x14ac:dyDescent="0.25">
      <c r="A590" s="95">
        <v>331</v>
      </c>
      <c r="B590" s="36" t="s">
        <v>66</v>
      </c>
      <c r="C590" s="148"/>
      <c r="D590" s="146">
        <v>385147.93</v>
      </c>
      <c r="E590" s="21"/>
      <c r="F590" s="182">
        <v>44196</v>
      </c>
      <c r="G590" s="148"/>
      <c r="H590" s="182" t="s">
        <v>67</v>
      </c>
      <c r="J590" s="183">
        <v>-1</v>
      </c>
      <c r="K590" s="21"/>
      <c r="L590" s="149">
        <f t="shared" ref="L590:L595" si="54">+ROUND(N590*D590/100,0)</f>
        <v>13673</v>
      </c>
      <c r="M590" s="127"/>
      <c r="N590" s="184">
        <v>3.55</v>
      </c>
      <c r="P590" s="155">
        <v>58806</v>
      </c>
      <c r="Q590" s="152"/>
      <c r="R590" s="155" t="s">
        <v>190</v>
      </c>
      <c r="T590" s="159">
        <v>-5</v>
      </c>
      <c r="U590" s="23"/>
      <c r="V590" s="153">
        <v>1657</v>
      </c>
      <c r="W590" s="131"/>
      <c r="X590" s="162">
        <v>0.43</v>
      </c>
      <c r="Y590" s="23"/>
      <c r="Z590" s="152">
        <f t="shared" ref="Z590:Z595" si="55">+V590-L590</f>
        <v>-12016</v>
      </c>
      <c r="AB590" s="448" t="s">
        <v>547</v>
      </c>
    </row>
    <row r="591" spans="1:28" ht="15" x14ac:dyDescent="0.25">
      <c r="A591" s="95">
        <v>332</v>
      </c>
      <c r="B591" s="19" t="s">
        <v>191</v>
      </c>
      <c r="C591" s="148"/>
      <c r="D591" s="146">
        <v>1998052.23</v>
      </c>
      <c r="E591" s="21"/>
      <c r="F591" s="182">
        <v>44196</v>
      </c>
      <c r="G591" s="148"/>
      <c r="H591" s="182" t="s">
        <v>192</v>
      </c>
      <c r="J591" s="183">
        <v>-1</v>
      </c>
      <c r="K591" s="21"/>
      <c r="L591" s="149">
        <f t="shared" si="54"/>
        <v>77924</v>
      </c>
      <c r="M591" s="127"/>
      <c r="N591" s="184">
        <v>3.9</v>
      </c>
      <c r="P591" s="155">
        <v>58806</v>
      </c>
      <c r="Q591" s="152"/>
      <c r="R591" s="155" t="s">
        <v>193</v>
      </c>
      <c r="T591" s="159">
        <v>-6</v>
      </c>
      <c r="U591" s="23"/>
      <c r="V591" s="153">
        <v>15869</v>
      </c>
      <c r="W591" s="131"/>
      <c r="X591" s="162">
        <v>0.79</v>
      </c>
      <c r="Y591" s="23"/>
      <c r="Z591" s="152">
        <f t="shared" si="55"/>
        <v>-62055</v>
      </c>
      <c r="AB591" s="448" t="s">
        <v>547</v>
      </c>
    </row>
    <row r="592" spans="1:28" ht="15" x14ac:dyDescent="0.25">
      <c r="A592" s="95">
        <v>333</v>
      </c>
      <c r="B592" s="19" t="s">
        <v>194</v>
      </c>
      <c r="C592" s="148"/>
      <c r="D592" s="146">
        <v>922348.07</v>
      </c>
      <c r="E592" s="21"/>
      <c r="F592" s="182">
        <v>44196</v>
      </c>
      <c r="G592" s="148"/>
      <c r="H592" s="182" t="s">
        <v>195</v>
      </c>
      <c r="J592" s="183">
        <v>-1</v>
      </c>
      <c r="K592" s="21"/>
      <c r="L592" s="149">
        <f t="shared" si="54"/>
        <v>38185</v>
      </c>
      <c r="M592" s="127"/>
      <c r="N592" s="184">
        <v>4.1399999999999997</v>
      </c>
      <c r="P592" s="155">
        <v>58806</v>
      </c>
      <c r="Q592" s="152"/>
      <c r="R592" s="155" t="s">
        <v>196</v>
      </c>
      <c r="T592" s="159">
        <v>-11</v>
      </c>
      <c r="U592" s="23"/>
      <c r="V592" s="153">
        <v>6203</v>
      </c>
      <c r="W592" s="131"/>
      <c r="X592" s="162">
        <v>0.67</v>
      </c>
      <c r="Y592" s="23"/>
      <c r="Z592" s="152">
        <f t="shared" si="55"/>
        <v>-31982</v>
      </c>
      <c r="AB592" s="448" t="s">
        <v>547</v>
      </c>
    </row>
    <row r="593" spans="1:28" ht="15" x14ac:dyDescent="0.25">
      <c r="A593" s="95">
        <v>334</v>
      </c>
      <c r="B593" s="19" t="s">
        <v>75</v>
      </c>
      <c r="C593" s="148"/>
      <c r="D593" s="146">
        <v>253389.9</v>
      </c>
      <c r="E593" s="21"/>
      <c r="F593" s="182">
        <v>44196</v>
      </c>
      <c r="G593" s="148"/>
      <c r="H593" s="182" t="s">
        <v>197</v>
      </c>
      <c r="J593" s="183">
        <v>-1</v>
      </c>
      <c r="K593" s="21"/>
      <c r="L593" s="149">
        <f t="shared" si="54"/>
        <v>24706</v>
      </c>
      <c r="M593" s="127"/>
      <c r="N593" s="184">
        <v>9.75</v>
      </c>
      <c r="P593" s="155">
        <v>58806</v>
      </c>
      <c r="Q593" s="152"/>
      <c r="R593" s="155" t="s">
        <v>197</v>
      </c>
      <c r="T593" s="159">
        <v>-6</v>
      </c>
      <c r="U593" s="23"/>
      <c r="V593" s="153">
        <v>2632</v>
      </c>
      <c r="W593" s="131"/>
      <c r="X593" s="162">
        <v>1.04</v>
      </c>
      <c r="Y593" s="23"/>
      <c r="Z593" s="152">
        <f t="shared" si="55"/>
        <v>-22074</v>
      </c>
      <c r="AB593" s="448" t="s">
        <v>547</v>
      </c>
    </row>
    <row r="594" spans="1:28" ht="15" x14ac:dyDescent="0.25">
      <c r="A594" s="95">
        <v>335</v>
      </c>
      <c r="B594" s="36" t="s">
        <v>78</v>
      </c>
      <c r="C594" s="148"/>
      <c r="D594" s="146">
        <v>21767.82</v>
      </c>
      <c r="E594" s="21"/>
      <c r="F594" s="182">
        <v>44196</v>
      </c>
      <c r="G594" s="148"/>
      <c r="H594" s="182" t="s">
        <v>198</v>
      </c>
      <c r="J594" s="183">
        <v>0</v>
      </c>
      <c r="K594" s="21"/>
      <c r="L594" s="149">
        <f t="shared" si="54"/>
        <v>864</v>
      </c>
      <c r="M594" s="127"/>
      <c r="N594" s="184">
        <v>3.97</v>
      </c>
      <c r="P594" s="155">
        <v>58806</v>
      </c>
      <c r="Q594" s="152"/>
      <c r="R594" s="155" t="s">
        <v>198</v>
      </c>
      <c r="T594" s="159">
        <v>-4</v>
      </c>
      <c r="U594" s="23"/>
      <c r="V594" s="153">
        <v>131</v>
      </c>
      <c r="W594" s="131"/>
      <c r="X594" s="162">
        <v>0.6</v>
      </c>
      <c r="Y594" s="23"/>
      <c r="Z594" s="152">
        <f t="shared" si="55"/>
        <v>-733</v>
      </c>
      <c r="AB594" s="448" t="s">
        <v>547</v>
      </c>
    </row>
    <row r="595" spans="1:28" ht="15" x14ac:dyDescent="0.25">
      <c r="A595" s="95">
        <v>336</v>
      </c>
      <c r="B595" s="19" t="s">
        <v>199</v>
      </c>
      <c r="C595" s="148"/>
      <c r="D595" s="146">
        <v>39505.18</v>
      </c>
      <c r="E595" s="21"/>
      <c r="F595" s="182">
        <v>44196</v>
      </c>
      <c r="G595" s="148"/>
      <c r="H595" s="182" t="s">
        <v>67</v>
      </c>
      <c r="J595" s="183">
        <v>-1</v>
      </c>
      <c r="K595" s="21"/>
      <c r="L595" s="149">
        <f t="shared" si="54"/>
        <v>1722</v>
      </c>
      <c r="M595" s="127"/>
      <c r="N595" s="184">
        <v>4.3600000000000003</v>
      </c>
      <c r="P595" s="155">
        <v>58806</v>
      </c>
      <c r="Q595" s="152"/>
      <c r="R595" s="155" t="s">
        <v>200</v>
      </c>
      <c r="T595" s="159">
        <v>-8</v>
      </c>
      <c r="U595" s="23"/>
      <c r="V595" s="153">
        <v>276</v>
      </c>
      <c r="W595" s="131"/>
      <c r="X595" s="162">
        <v>0.7</v>
      </c>
      <c r="Y595" s="23"/>
      <c r="Z595" s="152">
        <f t="shared" si="55"/>
        <v>-1446</v>
      </c>
      <c r="AB595" s="448" t="s">
        <v>547</v>
      </c>
    </row>
    <row r="596" spans="1:28" ht="15" x14ac:dyDescent="0.25">
      <c r="B596" s="42" t="s">
        <v>243</v>
      </c>
      <c r="C596" s="148"/>
      <c r="D596" s="166">
        <f>+SUBTOTAL(9,D589:D595)</f>
        <v>3620211.13</v>
      </c>
      <c r="E596" s="56"/>
      <c r="F596" s="147"/>
      <c r="G596" s="148"/>
      <c r="J596" s="126"/>
      <c r="K596" s="56"/>
      <c r="L596" s="167">
        <f>+SUBTOTAL(9,L589:L595)</f>
        <v>157074</v>
      </c>
      <c r="M596" s="127"/>
      <c r="N596" s="150">
        <f>+ROUND(L596/$D596*100,2)</f>
        <v>4.34</v>
      </c>
      <c r="P596" s="151"/>
      <c r="Q596" s="152"/>
      <c r="T596" s="130"/>
      <c r="U596" s="57"/>
      <c r="V596" s="168">
        <f>+SUBTOTAL(9,V589:V595)</f>
        <v>26768</v>
      </c>
      <c r="W596" s="131"/>
      <c r="X596" s="154">
        <f>+ROUND(V596/D596*100,2)</f>
        <v>0.74</v>
      </c>
      <c r="Y596" s="23"/>
      <c r="Z596" s="191">
        <f>+SUBTOTAL(9,Z589:Z595)</f>
        <v>-130306</v>
      </c>
      <c r="AB596" s="448"/>
    </row>
    <row r="597" spans="1:28" ht="15" x14ac:dyDescent="0.25">
      <c r="C597" s="145"/>
      <c r="E597" s="21"/>
      <c r="F597" s="125"/>
      <c r="G597" s="145"/>
      <c r="J597" s="126"/>
      <c r="K597" s="21"/>
      <c r="L597" s="187"/>
      <c r="M597" s="127"/>
      <c r="N597" s="150"/>
      <c r="P597" s="129"/>
      <c r="Q597" s="190"/>
      <c r="T597" s="130"/>
      <c r="U597" s="23"/>
      <c r="V597" s="188"/>
      <c r="W597" s="131"/>
      <c r="X597" s="154"/>
      <c r="Y597" s="23"/>
      <c r="Z597" s="190"/>
      <c r="AB597" s="448"/>
    </row>
    <row r="598" spans="1:28" ht="15" x14ac:dyDescent="0.25">
      <c r="B598" s="55" t="s">
        <v>244</v>
      </c>
      <c r="C598" s="145"/>
      <c r="E598" s="21"/>
      <c r="F598" s="125"/>
      <c r="G598" s="145"/>
      <c r="J598" s="126"/>
      <c r="K598" s="21"/>
      <c r="L598" s="187"/>
      <c r="M598" s="127"/>
      <c r="N598" s="150"/>
      <c r="P598" s="129"/>
      <c r="Q598" s="190"/>
      <c r="T598" s="130"/>
      <c r="U598" s="23"/>
      <c r="V598" s="188"/>
      <c r="W598" s="131"/>
      <c r="X598" s="154"/>
      <c r="Y598" s="23"/>
      <c r="Z598" s="190"/>
      <c r="AB598" s="448"/>
    </row>
    <row r="599" spans="1:28" ht="15" x14ac:dyDescent="0.25">
      <c r="A599" s="95">
        <v>330.2</v>
      </c>
      <c r="B599" s="19" t="s">
        <v>64</v>
      </c>
      <c r="C599" s="145"/>
      <c r="D599" s="146">
        <v>761579.86</v>
      </c>
      <c r="E599" s="21"/>
      <c r="F599" s="182">
        <v>58075</v>
      </c>
      <c r="G599" s="148"/>
      <c r="H599" s="182" t="s">
        <v>65</v>
      </c>
      <c r="J599" s="183">
        <v>0</v>
      </c>
      <c r="K599" s="21"/>
      <c r="L599" s="149">
        <f t="shared" ref="L599:L605" si="56">+ROUND(N599*D599/100,0)</f>
        <v>6245</v>
      </c>
      <c r="M599" s="127"/>
      <c r="N599" s="184">
        <v>0.82</v>
      </c>
      <c r="P599" s="155" t="s">
        <v>493</v>
      </c>
      <c r="Q599" s="152"/>
      <c r="R599" s="155" t="s">
        <v>65</v>
      </c>
      <c r="T599" s="159">
        <v>0</v>
      </c>
      <c r="U599" s="23"/>
      <c r="V599" s="153">
        <v>6098</v>
      </c>
      <c r="W599" s="131"/>
      <c r="X599" s="162">
        <v>0.8</v>
      </c>
      <c r="Y599" s="23"/>
      <c r="Z599" s="152">
        <f t="shared" ref="Z599:Z605" si="57">+V599-L599</f>
        <v>-147</v>
      </c>
      <c r="AB599" s="448" t="s">
        <v>548</v>
      </c>
    </row>
    <row r="600" spans="1:28" ht="15" x14ac:dyDescent="0.25">
      <c r="A600" s="95">
        <v>331</v>
      </c>
      <c r="B600" s="36" t="s">
        <v>66</v>
      </c>
      <c r="C600" s="145"/>
      <c r="D600" s="146">
        <v>17477092.870000001</v>
      </c>
      <c r="E600" s="21"/>
      <c r="F600" s="182">
        <v>58075</v>
      </c>
      <c r="G600" s="148"/>
      <c r="H600" s="182" t="s">
        <v>67</v>
      </c>
      <c r="J600" s="183">
        <v>-6</v>
      </c>
      <c r="K600" s="21"/>
      <c r="L600" s="149">
        <f t="shared" si="56"/>
        <v>279633</v>
      </c>
      <c r="M600" s="127"/>
      <c r="N600" s="184">
        <v>1.6</v>
      </c>
      <c r="P600" s="155">
        <v>58075</v>
      </c>
      <c r="Q600" s="152"/>
      <c r="R600" s="155" t="s">
        <v>190</v>
      </c>
      <c r="T600" s="159">
        <v>-4</v>
      </c>
      <c r="U600" s="23"/>
      <c r="V600" s="153">
        <v>378859</v>
      </c>
      <c r="W600" s="131"/>
      <c r="X600" s="162">
        <v>2.17</v>
      </c>
      <c r="Y600" s="23"/>
      <c r="Z600" s="152">
        <f t="shared" si="57"/>
        <v>99226</v>
      </c>
      <c r="AB600" s="448" t="s">
        <v>548</v>
      </c>
    </row>
    <row r="601" spans="1:28" ht="15" x14ac:dyDescent="0.25">
      <c r="A601" s="95">
        <v>332</v>
      </c>
      <c r="B601" s="19" t="s">
        <v>191</v>
      </c>
      <c r="C601" s="145"/>
      <c r="D601" s="146">
        <v>32820962.09</v>
      </c>
      <c r="E601" s="21"/>
      <c r="F601" s="182">
        <v>58075</v>
      </c>
      <c r="G601" s="148"/>
      <c r="H601" s="182" t="s">
        <v>192</v>
      </c>
      <c r="J601" s="183">
        <v>-8</v>
      </c>
      <c r="K601" s="21"/>
      <c r="L601" s="149">
        <f t="shared" si="56"/>
        <v>459493</v>
      </c>
      <c r="M601" s="127"/>
      <c r="N601" s="184">
        <v>1.4</v>
      </c>
      <c r="P601" s="155">
        <v>58075</v>
      </c>
      <c r="Q601" s="152"/>
      <c r="R601" s="155" t="s">
        <v>193</v>
      </c>
      <c r="T601" s="159">
        <v>-7</v>
      </c>
      <c r="U601" s="23"/>
      <c r="V601" s="153">
        <v>434421</v>
      </c>
      <c r="W601" s="131"/>
      <c r="X601" s="162">
        <v>1.32</v>
      </c>
      <c r="Y601" s="23"/>
      <c r="Z601" s="152">
        <f t="shared" si="57"/>
        <v>-25072</v>
      </c>
      <c r="AB601" s="448" t="s">
        <v>548</v>
      </c>
    </row>
    <row r="602" spans="1:28" ht="15" x14ac:dyDescent="0.25">
      <c r="A602" s="95">
        <v>333</v>
      </c>
      <c r="B602" s="19" t="s">
        <v>194</v>
      </c>
      <c r="C602" s="145"/>
      <c r="D602" s="146">
        <v>14238998.310000001</v>
      </c>
      <c r="E602" s="21"/>
      <c r="F602" s="182">
        <v>58075</v>
      </c>
      <c r="G602" s="148"/>
      <c r="H602" s="182" t="s">
        <v>195</v>
      </c>
      <c r="J602" s="183">
        <v>-15</v>
      </c>
      <c r="K602" s="21"/>
      <c r="L602" s="149">
        <f t="shared" si="56"/>
        <v>239215</v>
      </c>
      <c r="M602" s="127"/>
      <c r="N602" s="184">
        <v>1.68</v>
      </c>
      <c r="P602" s="155">
        <v>58075</v>
      </c>
      <c r="Q602" s="152"/>
      <c r="R602" s="155" t="s">
        <v>196</v>
      </c>
      <c r="T602" s="159">
        <v>-10</v>
      </c>
      <c r="U602" s="23"/>
      <c r="V602" s="153">
        <v>270961</v>
      </c>
      <c r="W602" s="131"/>
      <c r="X602" s="162">
        <v>1.9</v>
      </c>
      <c r="Y602" s="23"/>
      <c r="Z602" s="152">
        <f t="shared" si="57"/>
        <v>31746</v>
      </c>
      <c r="AB602" s="448" t="s">
        <v>548</v>
      </c>
    </row>
    <row r="603" spans="1:28" ht="15" x14ac:dyDescent="0.25">
      <c r="A603" s="95">
        <v>334</v>
      </c>
      <c r="B603" s="19" t="s">
        <v>75</v>
      </c>
      <c r="C603" s="145"/>
      <c r="D603" s="146">
        <v>3786866.01</v>
      </c>
      <c r="E603" s="21"/>
      <c r="F603" s="182">
        <v>58075</v>
      </c>
      <c r="G603" s="148"/>
      <c r="H603" s="182" t="s">
        <v>197</v>
      </c>
      <c r="J603" s="183">
        <v>-9</v>
      </c>
      <c r="K603" s="21"/>
      <c r="L603" s="149">
        <f t="shared" si="56"/>
        <v>81039</v>
      </c>
      <c r="M603" s="127"/>
      <c r="N603" s="184">
        <v>2.14</v>
      </c>
      <c r="P603" s="155">
        <v>58075</v>
      </c>
      <c r="Q603" s="152"/>
      <c r="R603" s="155" t="s">
        <v>197</v>
      </c>
      <c r="T603" s="159">
        <v>-6</v>
      </c>
      <c r="U603" s="23"/>
      <c r="V603" s="153">
        <v>83465</v>
      </c>
      <c r="W603" s="131"/>
      <c r="X603" s="162">
        <v>2.2000000000000002</v>
      </c>
      <c r="Y603" s="23"/>
      <c r="Z603" s="152">
        <f t="shared" si="57"/>
        <v>2426</v>
      </c>
      <c r="AB603" s="448" t="s">
        <v>548</v>
      </c>
    </row>
    <row r="604" spans="1:28" ht="15" x14ac:dyDescent="0.25">
      <c r="A604" s="95">
        <v>335</v>
      </c>
      <c r="B604" s="36" t="s">
        <v>78</v>
      </c>
      <c r="C604" s="145"/>
      <c r="D604" s="146">
        <v>540554.21</v>
      </c>
      <c r="E604" s="21"/>
      <c r="F604" s="182">
        <v>58075</v>
      </c>
      <c r="G604" s="148"/>
      <c r="H604" s="182" t="s">
        <v>198</v>
      </c>
      <c r="J604" s="183">
        <v>-5</v>
      </c>
      <c r="K604" s="21"/>
      <c r="L604" s="149">
        <f t="shared" si="56"/>
        <v>7568</v>
      </c>
      <c r="M604" s="127"/>
      <c r="N604" s="184">
        <v>1.4</v>
      </c>
      <c r="P604" s="155">
        <v>58075</v>
      </c>
      <c r="Q604" s="152"/>
      <c r="R604" s="155" t="s">
        <v>198</v>
      </c>
      <c r="T604" s="159">
        <v>-5</v>
      </c>
      <c r="U604" s="23"/>
      <c r="V604" s="153">
        <v>7650</v>
      </c>
      <c r="W604" s="131"/>
      <c r="X604" s="162">
        <v>1.42</v>
      </c>
      <c r="Y604" s="23"/>
      <c r="Z604" s="152">
        <f t="shared" si="57"/>
        <v>82</v>
      </c>
      <c r="AB604" s="448" t="s">
        <v>548</v>
      </c>
    </row>
    <row r="605" spans="1:28" ht="15" x14ac:dyDescent="0.25">
      <c r="A605" s="95">
        <v>336</v>
      </c>
      <c r="B605" s="19" t="s">
        <v>199</v>
      </c>
      <c r="C605" s="145"/>
      <c r="D605" s="146">
        <v>2029390.72</v>
      </c>
      <c r="E605" s="21"/>
      <c r="F605" s="182">
        <v>58075</v>
      </c>
      <c r="G605" s="148"/>
      <c r="H605" s="182" t="s">
        <v>67</v>
      </c>
      <c r="J605" s="183">
        <v>-5</v>
      </c>
      <c r="K605" s="21"/>
      <c r="L605" s="149">
        <f t="shared" si="56"/>
        <v>35717</v>
      </c>
      <c r="M605" s="127"/>
      <c r="N605" s="184">
        <v>1.76</v>
      </c>
      <c r="P605" s="155">
        <v>58075</v>
      </c>
      <c r="Q605" s="152"/>
      <c r="R605" s="155" t="s">
        <v>200</v>
      </c>
      <c r="T605" s="159">
        <v>-6</v>
      </c>
      <c r="U605" s="23"/>
      <c r="V605" s="153">
        <v>40954</v>
      </c>
      <c r="W605" s="131"/>
      <c r="X605" s="162">
        <v>2.02</v>
      </c>
      <c r="Y605" s="23"/>
      <c r="Z605" s="152">
        <f t="shared" si="57"/>
        <v>5237</v>
      </c>
      <c r="AB605" s="448" t="s">
        <v>548</v>
      </c>
    </row>
    <row r="606" spans="1:28" x14ac:dyDescent="0.2">
      <c r="B606" s="42" t="s">
        <v>245</v>
      </c>
      <c r="C606" s="148"/>
      <c r="D606" s="166">
        <f>+SUBTOTAL(9,D599:D605)</f>
        <v>71655444.069999993</v>
      </c>
      <c r="E606" s="56"/>
      <c r="F606" s="147"/>
      <c r="G606" s="148"/>
      <c r="J606" s="126"/>
      <c r="K606" s="56"/>
      <c r="L606" s="468">
        <f>+SUBTOTAL(9,L599:L605)</f>
        <v>1108910</v>
      </c>
      <c r="M606" s="127"/>
      <c r="N606" s="150">
        <f>+ROUND(L606/$D606*100,2)</f>
        <v>1.55</v>
      </c>
      <c r="P606" s="151"/>
      <c r="Q606" s="152"/>
      <c r="T606" s="130"/>
      <c r="U606" s="57"/>
      <c r="V606" s="168">
        <f>+SUBTOTAL(9,V599:V605)</f>
        <v>1222408</v>
      </c>
      <c r="W606" s="131"/>
      <c r="X606" s="154">
        <f>+ROUND(V606/D606*100,2)</f>
        <v>1.71</v>
      </c>
      <c r="Y606" s="23"/>
      <c r="Z606" s="191">
        <f>+SUBTOTAL(9,Z599:Z605)</f>
        <v>113498</v>
      </c>
    </row>
    <row r="607" spans="1:28" ht="15" x14ac:dyDescent="0.25">
      <c r="B607" s="24" t="s">
        <v>246</v>
      </c>
      <c r="C607" s="24"/>
      <c r="D607" s="192"/>
      <c r="E607" s="24"/>
      <c r="F607" s="23"/>
      <c r="G607" s="24"/>
      <c r="H607" s="24"/>
      <c r="I607" s="24"/>
      <c r="J607" s="66" t="s">
        <v>247</v>
      </c>
      <c r="K607" s="24"/>
      <c r="L607" s="488">
        <v>2077821</v>
      </c>
      <c r="M607" s="131"/>
      <c r="N607" s="154"/>
      <c r="O607" s="110"/>
      <c r="P607" s="23"/>
      <c r="Q607" s="24"/>
      <c r="R607" s="24"/>
      <c r="S607" s="24"/>
      <c r="T607" s="66" t="s">
        <v>247</v>
      </c>
      <c r="U607" s="24"/>
      <c r="V607" s="488">
        <v>-728396</v>
      </c>
      <c r="W607" s="131"/>
      <c r="X607" s="154"/>
      <c r="Y607" s="23"/>
      <c r="Z607" s="193">
        <f t="shared" ref="Z607" si="58">+V607-L607</f>
        <v>-2806217</v>
      </c>
      <c r="AB607" s="448" t="s">
        <v>548</v>
      </c>
    </row>
    <row r="608" spans="1:28" ht="15" x14ac:dyDescent="0.25">
      <c r="A608" s="101"/>
      <c r="B608" s="24" t="s">
        <v>246</v>
      </c>
      <c r="C608" s="24"/>
      <c r="D608" s="192"/>
      <c r="E608" s="24"/>
      <c r="F608" s="23"/>
      <c r="G608" s="24"/>
      <c r="H608" s="24"/>
      <c r="I608" s="24"/>
      <c r="J608" s="66" t="s">
        <v>247</v>
      </c>
      <c r="K608" s="24"/>
      <c r="L608" s="489">
        <v>-307204</v>
      </c>
      <c r="M608" s="131"/>
      <c r="N608" s="154"/>
      <c r="O608" s="110"/>
      <c r="P608" s="23"/>
      <c r="Q608" s="24"/>
      <c r="R608" s="24"/>
      <c r="S608" s="24"/>
      <c r="T608" s="66" t="s">
        <v>247</v>
      </c>
      <c r="U608" s="24"/>
      <c r="V608" s="489">
        <v>280272</v>
      </c>
      <c r="W608" s="131"/>
      <c r="X608" s="154"/>
      <c r="Y608" s="23"/>
      <c r="Z608" s="193">
        <f t="shared" ref="Z608" si="59">+V608-L608</f>
        <v>587476</v>
      </c>
      <c r="AB608" s="448" t="s">
        <v>547</v>
      </c>
    </row>
    <row r="609" spans="1:28" x14ac:dyDescent="0.2">
      <c r="B609" s="36"/>
      <c r="C609" s="19"/>
      <c r="D609" s="194"/>
      <c r="E609" s="67"/>
      <c r="F609" s="21"/>
      <c r="G609" s="19"/>
      <c r="H609" s="19"/>
      <c r="I609" s="19"/>
      <c r="J609" s="60"/>
      <c r="K609" s="67"/>
      <c r="L609" s="149"/>
      <c r="M609" s="62"/>
      <c r="N609" s="150"/>
      <c r="P609" s="23"/>
      <c r="Q609" s="24"/>
      <c r="R609" s="24"/>
      <c r="S609" s="24"/>
      <c r="T609" s="63"/>
      <c r="U609" s="41"/>
      <c r="V609" s="153"/>
      <c r="W609" s="65"/>
      <c r="X609" s="154"/>
      <c r="Y609" s="23"/>
      <c r="Z609" s="5"/>
    </row>
    <row r="610" spans="1:28" x14ac:dyDescent="0.2">
      <c r="A610" s="195"/>
      <c r="B610" s="46" t="s">
        <v>248</v>
      </c>
      <c r="C610" s="19"/>
      <c r="D610" s="272">
        <f>+SUBTOTAL(9,D401:D609)</f>
        <v>995097430.92000031</v>
      </c>
      <c r="E610" s="54"/>
      <c r="F610" s="21"/>
      <c r="G610" s="19"/>
      <c r="H610" s="19"/>
      <c r="I610" s="19"/>
      <c r="J610" s="126"/>
      <c r="K610" s="54"/>
      <c r="L610" s="465">
        <f>+SUBTOTAL(9,L401:L609)</f>
        <v>29943661</v>
      </c>
      <c r="M610" s="127"/>
      <c r="N610" s="196">
        <f>+ROUND(L610/$D610*100,2)</f>
        <v>3.01</v>
      </c>
      <c r="P610" s="23"/>
      <c r="Q610" s="24"/>
      <c r="R610" s="24"/>
      <c r="S610" s="24"/>
      <c r="T610" s="130"/>
      <c r="U610" s="53"/>
      <c r="V610" s="466">
        <f>+SUBTOTAL(9,V401:V609)</f>
        <v>30467682</v>
      </c>
      <c r="W610" s="131"/>
      <c r="X610" s="197">
        <f>+ROUND(V610/D610*100,2)</f>
        <v>3.06</v>
      </c>
      <c r="Y610" s="23"/>
      <c r="Z610" s="273">
        <f>+SUBTOTAL(9,Z401:Z609)</f>
        <v>524021</v>
      </c>
    </row>
    <row r="611" spans="1:28" x14ac:dyDescent="0.2">
      <c r="B611" s="21"/>
      <c r="C611" s="19"/>
      <c r="D611" s="95"/>
      <c r="E611" s="19"/>
      <c r="F611" s="21"/>
      <c r="G611" s="19"/>
      <c r="H611" s="19"/>
      <c r="I611" s="19"/>
      <c r="J611" s="60"/>
      <c r="K611" s="19"/>
      <c r="L611" s="187"/>
      <c r="M611" s="62"/>
      <c r="N611" s="150"/>
      <c r="P611" s="23"/>
      <c r="Q611" s="24"/>
      <c r="R611" s="24"/>
      <c r="S611" s="24"/>
      <c r="T611" s="63"/>
      <c r="U611" s="24"/>
      <c r="V611" s="188"/>
      <c r="W611" s="65"/>
      <c r="X611" s="154"/>
      <c r="Y611" s="23"/>
      <c r="Z611" s="102"/>
    </row>
    <row r="612" spans="1:28" ht="15" x14ac:dyDescent="0.25">
      <c r="A612" s="116"/>
      <c r="B612" s="21"/>
      <c r="C612" s="145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 s="131"/>
      <c r="X612" s="154"/>
      <c r="Y612" s="23"/>
      <c r="Z612" s="190"/>
    </row>
    <row r="613" spans="1:28" x14ac:dyDescent="0.2">
      <c r="A613" s="133" t="s">
        <v>249</v>
      </c>
      <c r="B613" s="38"/>
      <c r="C613" s="145"/>
      <c r="E613" s="21"/>
      <c r="F613" s="125"/>
      <c r="G613" s="145"/>
      <c r="J613" s="126"/>
      <c r="K613" s="21"/>
      <c r="L613" s="187"/>
      <c r="M613" s="127"/>
      <c r="N613" s="150"/>
      <c r="P613" s="129"/>
      <c r="Q613" s="190"/>
      <c r="T613" s="130"/>
      <c r="U613" s="23"/>
      <c r="V613" s="188"/>
      <c r="W613" s="131"/>
      <c r="X613" s="154"/>
      <c r="Y613" s="23"/>
      <c r="Z613" s="190"/>
    </row>
    <row r="614" spans="1:28" x14ac:dyDescent="0.2">
      <c r="A614" s="133"/>
      <c r="B614" s="38"/>
      <c r="C614" s="145"/>
      <c r="E614" s="21"/>
      <c r="F614" s="125"/>
      <c r="G614" s="145"/>
      <c r="J614" s="126"/>
      <c r="K614" s="21"/>
      <c r="L614" s="187"/>
      <c r="M614" s="127"/>
      <c r="N614" s="150"/>
      <c r="P614" s="129"/>
      <c r="Q614" s="190"/>
      <c r="T614" s="130"/>
      <c r="U614" s="23"/>
      <c r="V614" s="188"/>
      <c r="W614" s="131"/>
      <c r="X614" s="154"/>
      <c r="Y614" s="23"/>
      <c r="Z614" s="190"/>
    </row>
    <row r="615" spans="1:28" x14ac:dyDescent="0.2">
      <c r="A615" s="198"/>
      <c r="B615" s="68" t="s">
        <v>250</v>
      </c>
      <c r="C615" s="145"/>
      <c r="E615" s="21"/>
      <c r="F615" s="125"/>
      <c r="G615" s="145"/>
      <c r="J615" s="126"/>
      <c r="K615" s="21"/>
      <c r="L615" s="187"/>
      <c r="M615" s="127"/>
      <c r="N615" s="150"/>
      <c r="P615" s="129"/>
      <c r="Q615" s="190"/>
      <c r="T615" s="130"/>
      <c r="U615" s="23"/>
      <c r="V615" s="188"/>
      <c r="W615" s="131"/>
      <c r="X615" s="154"/>
      <c r="Y615" s="23"/>
      <c r="Z615" s="190"/>
    </row>
    <row r="616" spans="1:28" ht="15" x14ac:dyDescent="0.25">
      <c r="A616" s="116">
        <v>341</v>
      </c>
      <c r="B616" s="36" t="s">
        <v>66</v>
      </c>
      <c r="C616" s="145"/>
      <c r="D616" s="146">
        <v>24441480.260000002</v>
      </c>
      <c r="E616" s="21"/>
      <c r="F616" s="182">
        <v>52596</v>
      </c>
      <c r="G616" s="148"/>
      <c r="H616" s="182" t="s">
        <v>251</v>
      </c>
      <c r="J616" s="183">
        <v>-3</v>
      </c>
      <c r="K616" s="21"/>
      <c r="L616" s="149">
        <f t="shared" ref="L616:L621" si="60">+ROUND(N616*D616/100,0)</f>
        <v>647699</v>
      </c>
      <c r="M616" s="127"/>
      <c r="N616" s="184">
        <v>2.65</v>
      </c>
      <c r="P616" s="155">
        <v>52596</v>
      </c>
      <c r="Q616" s="152"/>
      <c r="R616" s="155" t="s">
        <v>251</v>
      </c>
      <c r="T616" s="159">
        <v>-3</v>
      </c>
      <c r="U616" s="23"/>
      <c r="V616" s="153">
        <v>706877</v>
      </c>
      <c r="W616" s="131"/>
      <c r="X616" s="162">
        <v>2.89</v>
      </c>
      <c r="Y616" s="23"/>
      <c r="Z616" s="152">
        <f t="shared" ref="Z616:Z621" si="61">+V616-L616</f>
        <v>59178</v>
      </c>
      <c r="AB616" s="448" t="s">
        <v>548</v>
      </c>
    </row>
    <row r="617" spans="1:28" ht="15" x14ac:dyDescent="0.25">
      <c r="A617" s="116">
        <v>342</v>
      </c>
      <c r="B617" s="36" t="s">
        <v>252</v>
      </c>
      <c r="C617" s="145"/>
      <c r="D617" s="146">
        <v>1572435.8</v>
      </c>
      <c r="E617" s="21"/>
      <c r="F617" s="182">
        <v>52596</v>
      </c>
      <c r="G617" s="148"/>
      <c r="H617" s="182" t="s">
        <v>253</v>
      </c>
      <c r="J617" s="183">
        <v>-2</v>
      </c>
      <c r="K617" s="21"/>
      <c r="L617" s="149">
        <f t="shared" si="60"/>
        <v>45129</v>
      </c>
      <c r="M617" s="127"/>
      <c r="N617" s="184">
        <v>2.87</v>
      </c>
      <c r="P617" s="155">
        <v>52596</v>
      </c>
      <c r="Q617" s="152"/>
      <c r="R617" s="155" t="s">
        <v>253</v>
      </c>
      <c r="T617" s="159">
        <v>-3</v>
      </c>
      <c r="U617" s="23"/>
      <c r="V617" s="153">
        <v>48852</v>
      </c>
      <c r="W617" s="131"/>
      <c r="X617" s="162">
        <v>3.11</v>
      </c>
      <c r="Y617" s="23"/>
      <c r="Z617" s="152">
        <f t="shared" si="61"/>
        <v>3723</v>
      </c>
      <c r="AB617" s="448" t="s">
        <v>548</v>
      </c>
    </row>
    <row r="618" spans="1:28" ht="15" x14ac:dyDescent="0.25">
      <c r="A618" s="116">
        <v>343</v>
      </c>
      <c r="B618" s="36" t="s">
        <v>254</v>
      </c>
      <c r="C618" s="145"/>
      <c r="D618" s="146">
        <v>207734782.11000001</v>
      </c>
      <c r="E618" s="21"/>
      <c r="F618" s="182">
        <v>52596</v>
      </c>
      <c r="G618" s="148"/>
      <c r="H618" s="182" t="s">
        <v>255</v>
      </c>
      <c r="J618" s="183">
        <v>-4</v>
      </c>
      <c r="K618" s="21"/>
      <c r="L618" s="149">
        <f t="shared" si="60"/>
        <v>6315137</v>
      </c>
      <c r="M618" s="127"/>
      <c r="N618" s="184">
        <v>3.04</v>
      </c>
      <c r="P618" s="155">
        <v>52596</v>
      </c>
      <c r="Q618" s="152"/>
      <c r="R618" s="155" t="s">
        <v>494</v>
      </c>
      <c r="T618" s="159">
        <v>-5</v>
      </c>
      <c r="U618" s="23"/>
      <c r="V618" s="153">
        <v>8558722</v>
      </c>
      <c r="W618" s="131"/>
      <c r="X618" s="162">
        <v>4.12</v>
      </c>
      <c r="Y618" s="23"/>
      <c r="Z618" s="152">
        <f t="shared" si="61"/>
        <v>2243585</v>
      </c>
      <c r="AB618" s="448" t="s">
        <v>548</v>
      </c>
    </row>
    <row r="619" spans="1:28" ht="15" x14ac:dyDescent="0.25">
      <c r="A619" s="116">
        <v>344</v>
      </c>
      <c r="B619" s="36" t="s">
        <v>257</v>
      </c>
      <c r="C619" s="145"/>
      <c r="D619" s="146">
        <v>69377785.170000002</v>
      </c>
      <c r="E619" s="21"/>
      <c r="F619" s="182">
        <v>52596</v>
      </c>
      <c r="G619" s="148"/>
      <c r="H619" s="182" t="s">
        <v>253</v>
      </c>
      <c r="J619" s="183">
        <v>-4</v>
      </c>
      <c r="K619" s="21"/>
      <c r="L619" s="149">
        <f t="shared" si="60"/>
        <v>2039707</v>
      </c>
      <c r="M619" s="127"/>
      <c r="N619" s="184">
        <v>2.94</v>
      </c>
      <c r="P619" s="155">
        <v>52596</v>
      </c>
      <c r="Q619" s="152"/>
      <c r="R619" s="155" t="s">
        <v>258</v>
      </c>
      <c r="T619" s="159">
        <v>-5</v>
      </c>
      <c r="U619" s="23"/>
      <c r="V619" s="153">
        <v>2179132</v>
      </c>
      <c r="W619" s="131"/>
      <c r="X619" s="162">
        <v>3.14</v>
      </c>
      <c r="Y619" s="23"/>
      <c r="Z619" s="152">
        <f t="shared" si="61"/>
        <v>139425</v>
      </c>
      <c r="AB619" s="448" t="s">
        <v>548</v>
      </c>
    </row>
    <row r="620" spans="1:28" ht="15" x14ac:dyDescent="0.25">
      <c r="A620" s="116">
        <v>345</v>
      </c>
      <c r="B620" s="19" t="s">
        <v>75</v>
      </c>
      <c r="C620" s="145"/>
      <c r="D620" s="146">
        <v>39019912.060000002</v>
      </c>
      <c r="E620" s="21"/>
      <c r="F620" s="182">
        <v>52596</v>
      </c>
      <c r="G620" s="148"/>
      <c r="H620" s="182" t="s">
        <v>259</v>
      </c>
      <c r="J620" s="183">
        <v>-3</v>
      </c>
      <c r="K620" s="21"/>
      <c r="L620" s="149">
        <f t="shared" si="60"/>
        <v>1049636</v>
      </c>
      <c r="M620" s="127"/>
      <c r="N620" s="184">
        <v>2.69</v>
      </c>
      <c r="P620" s="155">
        <v>52596</v>
      </c>
      <c r="Q620" s="152"/>
      <c r="R620" s="155" t="s">
        <v>259</v>
      </c>
      <c r="T620" s="159">
        <v>-2</v>
      </c>
      <c r="U620" s="23"/>
      <c r="V620" s="153">
        <v>1118927</v>
      </c>
      <c r="W620" s="131"/>
      <c r="X620" s="162">
        <v>2.87</v>
      </c>
      <c r="Y620" s="23"/>
      <c r="Z620" s="152">
        <f t="shared" si="61"/>
        <v>69291</v>
      </c>
      <c r="AB620" s="448" t="s">
        <v>548</v>
      </c>
    </row>
    <row r="621" spans="1:28" ht="15" x14ac:dyDescent="0.25">
      <c r="A621" s="116">
        <v>346</v>
      </c>
      <c r="B621" s="36" t="s">
        <v>78</v>
      </c>
      <c r="C621" s="145"/>
      <c r="D621" s="146">
        <v>3253397.23</v>
      </c>
      <c r="E621" s="21"/>
      <c r="F621" s="182">
        <v>52596</v>
      </c>
      <c r="G621" s="148"/>
      <c r="H621" s="182" t="s">
        <v>260</v>
      </c>
      <c r="J621" s="183">
        <v>-1</v>
      </c>
      <c r="K621" s="21"/>
      <c r="L621" s="149">
        <f t="shared" si="60"/>
        <v>86540</v>
      </c>
      <c r="M621" s="127"/>
      <c r="N621" s="184">
        <v>2.66</v>
      </c>
      <c r="P621" s="155">
        <v>52596</v>
      </c>
      <c r="Q621" s="152"/>
      <c r="R621" s="155" t="s">
        <v>260</v>
      </c>
      <c r="T621" s="159">
        <v>-2</v>
      </c>
      <c r="U621" s="23"/>
      <c r="V621" s="153">
        <v>94552</v>
      </c>
      <c r="W621" s="131"/>
      <c r="X621" s="162">
        <v>2.91</v>
      </c>
      <c r="Y621" s="23"/>
      <c r="Z621" s="152">
        <f t="shared" si="61"/>
        <v>8012</v>
      </c>
      <c r="AB621" s="448" t="s">
        <v>548</v>
      </c>
    </row>
    <row r="622" spans="1:28" ht="15" x14ac:dyDescent="0.25">
      <c r="A622" s="116"/>
      <c r="B622" s="42" t="s">
        <v>261</v>
      </c>
      <c r="C622" s="148"/>
      <c r="D622" s="166">
        <f>+SUBTOTAL(9,D616:D621)</f>
        <v>345399792.63000005</v>
      </c>
      <c r="E622" s="56"/>
      <c r="F622" s="147"/>
      <c r="G622" s="148"/>
      <c r="J622" s="126"/>
      <c r="K622" s="56"/>
      <c r="L622" s="167">
        <f>+SUBTOTAL(9,L616:L621)</f>
        <v>10183848</v>
      </c>
      <c r="M622" s="127"/>
      <c r="N622" s="150">
        <f>+ROUND(L622/$D622*100,2)</f>
        <v>2.95</v>
      </c>
      <c r="P622" s="151"/>
      <c r="Q622" s="152"/>
      <c r="T622" s="130"/>
      <c r="U622" s="57"/>
      <c r="V622" s="168">
        <f>+SUBTOTAL(9,V616:V621)</f>
        <v>12707062</v>
      </c>
      <c r="W622" s="131"/>
      <c r="X622" s="154">
        <f>+ROUND(V622/D622*100,2)</f>
        <v>3.68</v>
      </c>
      <c r="Y622" s="23"/>
      <c r="Z622" s="191">
        <f>+SUBTOTAL(9,Z616:Z621)</f>
        <v>2523214</v>
      </c>
      <c r="AB622" s="448"/>
    </row>
    <row r="623" spans="1:28" ht="15" x14ac:dyDescent="0.25">
      <c r="A623" s="116"/>
      <c r="B623" s="21"/>
      <c r="C623" s="145"/>
      <c r="E623" s="21"/>
      <c r="F623" s="125"/>
      <c r="G623" s="145"/>
      <c r="J623" s="126"/>
      <c r="K623" s="21"/>
      <c r="L623" s="187"/>
      <c r="M623" s="127"/>
      <c r="N623" s="150"/>
      <c r="P623" s="129"/>
      <c r="Q623" s="190"/>
      <c r="T623" s="130"/>
      <c r="U623" s="23"/>
      <c r="V623" s="188"/>
      <c r="W623" s="131"/>
      <c r="X623" s="154"/>
      <c r="Y623" s="23"/>
      <c r="Z623" s="190"/>
      <c r="AB623" s="448"/>
    </row>
    <row r="624" spans="1:28" ht="15" x14ac:dyDescent="0.25">
      <c r="A624" s="198"/>
      <c r="B624" s="68" t="s">
        <v>262</v>
      </c>
      <c r="C624" s="145"/>
      <c r="E624" s="21"/>
      <c r="F624" s="125"/>
      <c r="G624" s="145"/>
      <c r="J624" s="126"/>
      <c r="K624" s="21"/>
      <c r="L624" s="187"/>
      <c r="M624" s="127"/>
      <c r="N624" s="150"/>
      <c r="P624" s="129"/>
      <c r="Q624" s="190"/>
      <c r="T624" s="130"/>
      <c r="U624" s="23"/>
      <c r="V624" s="188"/>
      <c r="W624" s="131"/>
      <c r="X624" s="154"/>
      <c r="Y624" s="23"/>
      <c r="Z624" s="190"/>
      <c r="AB624" s="448"/>
    </row>
    <row r="625" spans="1:28" ht="15" x14ac:dyDescent="0.25">
      <c r="A625" s="116">
        <v>341</v>
      </c>
      <c r="B625" s="36" t="s">
        <v>66</v>
      </c>
      <c r="C625" s="145"/>
      <c r="D625" s="146">
        <v>44182772.350000001</v>
      </c>
      <c r="E625" s="21"/>
      <c r="F625" s="182">
        <v>53327</v>
      </c>
      <c r="G625" s="148"/>
      <c r="H625" s="182" t="s">
        <v>251</v>
      </c>
      <c r="J625" s="183">
        <v>-3</v>
      </c>
      <c r="K625" s="21"/>
      <c r="L625" s="149">
        <f t="shared" ref="L625:L630" si="62">+ROUND(N625*D625/100,0)</f>
        <v>1144334</v>
      </c>
      <c r="M625" s="127"/>
      <c r="N625" s="184">
        <v>2.59</v>
      </c>
      <c r="P625" s="155">
        <v>53327</v>
      </c>
      <c r="Q625" s="152"/>
      <c r="R625" s="155" t="s">
        <v>251</v>
      </c>
      <c r="T625" s="159">
        <v>-3</v>
      </c>
      <c r="U625" s="23"/>
      <c r="V625" s="153">
        <v>1354655</v>
      </c>
      <c r="W625" s="131"/>
      <c r="X625" s="162">
        <v>3.07</v>
      </c>
      <c r="Y625" s="23"/>
      <c r="Z625" s="152">
        <f t="shared" ref="Z625:Z630" si="63">+V625-L625</f>
        <v>210321</v>
      </c>
      <c r="AB625" s="448" t="s">
        <v>547</v>
      </c>
    </row>
    <row r="626" spans="1:28" ht="15" x14ac:dyDescent="0.25">
      <c r="A626" s="116">
        <v>342</v>
      </c>
      <c r="B626" s="36" t="s">
        <v>252</v>
      </c>
      <c r="C626" s="145"/>
      <c r="D626" s="146">
        <v>3254103.1</v>
      </c>
      <c r="E626" s="21"/>
      <c r="F626" s="182">
        <v>53327</v>
      </c>
      <c r="G626" s="148"/>
      <c r="H626" s="182" t="s">
        <v>253</v>
      </c>
      <c r="J626" s="183">
        <v>-2</v>
      </c>
      <c r="K626" s="21"/>
      <c r="L626" s="149">
        <f t="shared" si="62"/>
        <v>91115</v>
      </c>
      <c r="M626" s="127"/>
      <c r="N626" s="184">
        <v>2.8</v>
      </c>
      <c r="P626" s="155">
        <v>53327</v>
      </c>
      <c r="Q626" s="152"/>
      <c r="R626" s="155" t="s">
        <v>253</v>
      </c>
      <c r="T626" s="159">
        <v>-3</v>
      </c>
      <c r="U626" s="23"/>
      <c r="V626" s="153">
        <v>109184</v>
      </c>
      <c r="W626" s="131"/>
      <c r="X626" s="162">
        <v>3.36</v>
      </c>
      <c r="Y626" s="23"/>
      <c r="Z626" s="152">
        <f t="shared" si="63"/>
        <v>18069</v>
      </c>
      <c r="AB626" s="448" t="s">
        <v>547</v>
      </c>
    </row>
    <row r="627" spans="1:28" ht="15" x14ac:dyDescent="0.25">
      <c r="A627" s="116">
        <v>343</v>
      </c>
      <c r="B627" s="36" t="s">
        <v>254</v>
      </c>
      <c r="C627" s="145"/>
      <c r="D627" s="146">
        <v>187632359.11000001</v>
      </c>
      <c r="E627" s="21"/>
      <c r="F627" s="182">
        <v>53327</v>
      </c>
      <c r="G627" s="148"/>
      <c r="H627" s="182" t="s">
        <v>255</v>
      </c>
      <c r="J627" s="183">
        <v>-4</v>
      </c>
      <c r="K627" s="21"/>
      <c r="L627" s="149">
        <f t="shared" si="62"/>
        <v>5647734</v>
      </c>
      <c r="M627" s="127"/>
      <c r="N627" s="184">
        <v>3.01</v>
      </c>
      <c r="P627" s="155">
        <v>53327</v>
      </c>
      <c r="Q627" s="152"/>
      <c r="R627" s="155" t="s">
        <v>494</v>
      </c>
      <c r="T627" s="159">
        <v>-6</v>
      </c>
      <c r="U627" s="23"/>
      <c r="V627" s="153">
        <v>8161180</v>
      </c>
      <c r="W627" s="131"/>
      <c r="X627" s="162">
        <v>4.3499999999999996</v>
      </c>
      <c r="Y627" s="23"/>
      <c r="Z627" s="152">
        <f t="shared" si="63"/>
        <v>2513446</v>
      </c>
      <c r="AB627" s="448" t="s">
        <v>547</v>
      </c>
    </row>
    <row r="628" spans="1:28" ht="15" x14ac:dyDescent="0.25">
      <c r="A628" s="116">
        <v>344</v>
      </c>
      <c r="B628" s="36" t="s">
        <v>257</v>
      </c>
      <c r="C628" s="145"/>
      <c r="D628" s="146">
        <v>62511583.670000002</v>
      </c>
      <c r="E628" s="21"/>
      <c r="F628" s="182">
        <v>53327</v>
      </c>
      <c r="G628" s="148"/>
      <c r="H628" s="182" t="s">
        <v>253</v>
      </c>
      <c r="J628" s="183">
        <v>-4</v>
      </c>
      <c r="K628" s="21"/>
      <c r="L628" s="149">
        <f t="shared" si="62"/>
        <v>1819087</v>
      </c>
      <c r="M628" s="127"/>
      <c r="N628" s="184">
        <v>2.91</v>
      </c>
      <c r="P628" s="155">
        <v>53327</v>
      </c>
      <c r="Q628" s="152"/>
      <c r="R628" s="155" t="s">
        <v>258</v>
      </c>
      <c r="T628" s="159">
        <v>-5</v>
      </c>
      <c r="U628" s="23"/>
      <c r="V628" s="153">
        <v>2106343</v>
      </c>
      <c r="W628" s="131"/>
      <c r="X628" s="162">
        <v>3.37</v>
      </c>
      <c r="Y628" s="23"/>
      <c r="Z628" s="152">
        <f t="shared" si="63"/>
        <v>287256</v>
      </c>
      <c r="AB628" s="448" t="s">
        <v>547</v>
      </c>
    </row>
    <row r="629" spans="1:28" ht="15" x14ac:dyDescent="0.25">
      <c r="A629" s="116">
        <v>345</v>
      </c>
      <c r="B629" s="19" t="s">
        <v>75</v>
      </c>
      <c r="C629" s="145"/>
      <c r="D629" s="146">
        <v>43145895.049999997</v>
      </c>
      <c r="E629" s="21"/>
      <c r="F629" s="182">
        <v>53327</v>
      </c>
      <c r="G629" s="148"/>
      <c r="H629" s="182" t="s">
        <v>259</v>
      </c>
      <c r="J629" s="183">
        <v>-3</v>
      </c>
      <c r="K629" s="21"/>
      <c r="L629" s="149">
        <f t="shared" si="62"/>
        <v>1139052</v>
      </c>
      <c r="M629" s="127"/>
      <c r="N629" s="184">
        <v>2.64</v>
      </c>
      <c r="P629" s="155">
        <v>53327</v>
      </c>
      <c r="Q629" s="152"/>
      <c r="R629" s="155" t="s">
        <v>259</v>
      </c>
      <c r="T629" s="159">
        <v>-2</v>
      </c>
      <c r="U629" s="23"/>
      <c r="V629" s="153">
        <v>1333169</v>
      </c>
      <c r="W629" s="131"/>
      <c r="X629" s="162">
        <v>3.09</v>
      </c>
      <c r="Y629" s="23"/>
      <c r="Z629" s="152">
        <f t="shared" si="63"/>
        <v>194117</v>
      </c>
      <c r="AB629" s="448" t="s">
        <v>547</v>
      </c>
    </row>
    <row r="630" spans="1:28" ht="15" x14ac:dyDescent="0.25">
      <c r="A630" s="116">
        <v>346</v>
      </c>
      <c r="B630" s="36" t="s">
        <v>78</v>
      </c>
      <c r="C630" s="145"/>
      <c r="D630" s="146">
        <v>2971530</v>
      </c>
      <c r="E630" s="21"/>
      <c r="F630" s="182">
        <v>53327</v>
      </c>
      <c r="G630" s="148"/>
      <c r="H630" s="182" t="s">
        <v>260</v>
      </c>
      <c r="J630" s="183">
        <v>-1</v>
      </c>
      <c r="K630" s="21"/>
      <c r="L630" s="149">
        <f t="shared" si="62"/>
        <v>76963</v>
      </c>
      <c r="M630" s="127"/>
      <c r="N630" s="184">
        <v>2.59</v>
      </c>
      <c r="P630" s="155">
        <v>53327</v>
      </c>
      <c r="Q630" s="152"/>
      <c r="R630" s="155" t="s">
        <v>260</v>
      </c>
      <c r="T630" s="159">
        <v>-2</v>
      </c>
      <c r="U630" s="23"/>
      <c r="V630" s="153">
        <v>92485</v>
      </c>
      <c r="W630" s="131"/>
      <c r="X630" s="162">
        <v>3.11</v>
      </c>
      <c r="Y630" s="23"/>
      <c r="Z630" s="152">
        <f t="shared" si="63"/>
        <v>15522</v>
      </c>
      <c r="AB630" s="448" t="s">
        <v>547</v>
      </c>
    </row>
    <row r="631" spans="1:28" ht="15" x14ac:dyDescent="0.25">
      <c r="A631" s="116"/>
      <c r="B631" s="42" t="s">
        <v>263</v>
      </c>
      <c r="C631" s="148"/>
      <c r="D631" s="166">
        <f>+SUBTOTAL(9,D625:D630)</f>
        <v>343698243.28000003</v>
      </c>
      <c r="E631" s="56"/>
      <c r="F631" s="147"/>
      <c r="G631" s="148"/>
      <c r="J631" s="126"/>
      <c r="K631" s="56"/>
      <c r="L631" s="167">
        <f>+SUBTOTAL(9,L625:L630)</f>
        <v>9918285</v>
      </c>
      <c r="M631" s="127"/>
      <c r="N631" s="150">
        <f>+ROUND(L631/$D631*100,2)</f>
        <v>2.89</v>
      </c>
      <c r="P631" s="151"/>
      <c r="Q631" s="152"/>
      <c r="T631" s="130"/>
      <c r="U631" s="57"/>
      <c r="V631" s="168">
        <f>+SUBTOTAL(9,V625:V630)</f>
        <v>13157016</v>
      </c>
      <c r="W631" s="131"/>
      <c r="X631" s="154">
        <f>+ROUND(V631/D631*100,2)</f>
        <v>3.83</v>
      </c>
      <c r="Y631" s="23"/>
      <c r="Z631" s="191">
        <f>+SUBTOTAL(9,Z625:Z630)</f>
        <v>3238731</v>
      </c>
      <c r="AB631" s="448"/>
    </row>
    <row r="632" spans="1:28" ht="15" x14ac:dyDescent="0.25">
      <c r="A632" s="116"/>
      <c r="B632" s="21"/>
      <c r="C632" s="145"/>
      <c r="E632" s="21"/>
      <c r="F632" s="125"/>
      <c r="G632" s="145"/>
      <c r="J632" s="126"/>
      <c r="K632" s="21"/>
      <c r="L632" s="187"/>
      <c r="M632" s="127"/>
      <c r="N632" s="150"/>
      <c r="P632" s="129"/>
      <c r="Q632" s="190"/>
      <c r="T632" s="130"/>
      <c r="U632" s="23"/>
      <c r="V632" s="188"/>
      <c r="W632" s="131"/>
      <c r="X632" s="154"/>
      <c r="Y632" s="23"/>
      <c r="Z632" s="190"/>
      <c r="AB632" s="448"/>
    </row>
    <row r="633" spans="1:28" ht="15" x14ac:dyDescent="0.25">
      <c r="A633" s="198"/>
      <c r="B633" s="68" t="s">
        <v>264</v>
      </c>
      <c r="C633" s="145"/>
      <c r="E633" s="21"/>
      <c r="F633" s="125"/>
      <c r="G633" s="145"/>
      <c r="J633" s="126"/>
      <c r="K633" s="21"/>
      <c r="L633" s="187"/>
      <c r="M633" s="127"/>
      <c r="N633" s="150"/>
      <c r="P633" s="129"/>
      <c r="Q633" s="190"/>
      <c r="T633" s="130"/>
      <c r="U633" s="23"/>
      <c r="V633" s="188"/>
      <c r="W633" s="131"/>
      <c r="X633" s="154"/>
      <c r="Y633" s="23"/>
      <c r="Z633" s="190"/>
      <c r="AB633" s="448"/>
    </row>
    <row r="634" spans="1:28" ht="15" x14ac:dyDescent="0.25">
      <c r="A634" s="116">
        <v>341</v>
      </c>
      <c r="B634" s="36" t="s">
        <v>66</v>
      </c>
      <c r="C634" s="145"/>
      <c r="D634" s="146">
        <v>13379675.810000001</v>
      </c>
      <c r="E634" s="21"/>
      <c r="F634" s="182">
        <v>50040</v>
      </c>
      <c r="G634" s="148"/>
      <c r="H634" s="182" t="s">
        <v>251</v>
      </c>
      <c r="J634" s="183">
        <v>-3</v>
      </c>
      <c r="K634" s="21"/>
      <c r="L634" s="149">
        <f t="shared" ref="L634:L639" si="64">+ROUND(N634*D634/100,0)</f>
        <v>388011</v>
      </c>
      <c r="M634" s="127"/>
      <c r="N634" s="184">
        <v>2.9</v>
      </c>
      <c r="P634" s="155">
        <v>50040</v>
      </c>
      <c r="Q634" s="152"/>
      <c r="R634" s="155" t="s">
        <v>251</v>
      </c>
      <c r="T634" s="159">
        <v>-3</v>
      </c>
      <c r="U634" s="23"/>
      <c r="V634" s="153">
        <v>389535</v>
      </c>
      <c r="W634" s="131"/>
      <c r="X634" s="162">
        <v>2.91</v>
      </c>
      <c r="Y634" s="23"/>
      <c r="Z634" s="152">
        <f t="shared" ref="Z634:Z639" si="65">+V634-L634</f>
        <v>1524</v>
      </c>
      <c r="AB634" s="448" t="s">
        <v>548</v>
      </c>
    </row>
    <row r="635" spans="1:28" ht="15" x14ac:dyDescent="0.25">
      <c r="A635" s="116">
        <v>342</v>
      </c>
      <c r="B635" s="36" t="s">
        <v>252</v>
      </c>
      <c r="C635" s="145"/>
      <c r="D635" s="146">
        <v>24726.82</v>
      </c>
      <c r="E635" s="21"/>
      <c r="F635" s="182">
        <v>50040</v>
      </c>
      <c r="G635" s="148"/>
      <c r="H635" s="182" t="s">
        <v>253</v>
      </c>
      <c r="J635" s="183">
        <v>-2</v>
      </c>
      <c r="K635" s="21"/>
      <c r="L635" s="149">
        <f t="shared" si="64"/>
        <v>762</v>
      </c>
      <c r="M635" s="127"/>
      <c r="N635" s="184">
        <v>3.08</v>
      </c>
      <c r="P635" s="155">
        <v>50040</v>
      </c>
      <c r="Q635" s="152"/>
      <c r="R635" s="155" t="s">
        <v>253</v>
      </c>
      <c r="T635" s="159">
        <v>-2</v>
      </c>
      <c r="U635" s="23"/>
      <c r="V635" s="153">
        <v>719</v>
      </c>
      <c r="W635" s="131"/>
      <c r="X635" s="162">
        <v>2.91</v>
      </c>
      <c r="Y635" s="23"/>
      <c r="Z635" s="152">
        <f t="shared" si="65"/>
        <v>-43</v>
      </c>
      <c r="AB635" s="448" t="s">
        <v>548</v>
      </c>
    </row>
    <row r="636" spans="1:28" ht="15" x14ac:dyDescent="0.25">
      <c r="A636" s="116">
        <v>343</v>
      </c>
      <c r="B636" s="36" t="s">
        <v>254</v>
      </c>
      <c r="C636" s="145"/>
      <c r="D636" s="146">
        <v>110607638.90000001</v>
      </c>
      <c r="E636" s="21"/>
      <c r="F636" s="182">
        <v>50040</v>
      </c>
      <c r="G636" s="148"/>
      <c r="H636" s="182" t="s">
        <v>255</v>
      </c>
      <c r="J636" s="183">
        <v>-4</v>
      </c>
      <c r="K636" s="21"/>
      <c r="L636" s="149">
        <f t="shared" si="64"/>
        <v>3782781</v>
      </c>
      <c r="M636" s="127"/>
      <c r="N636" s="184">
        <v>3.42</v>
      </c>
      <c r="P636" s="155">
        <v>50040</v>
      </c>
      <c r="Q636" s="152"/>
      <c r="R636" s="155" t="s">
        <v>494</v>
      </c>
      <c r="T636" s="159">
        <v>-4</v>
      </c>
      <c r="U636" s="23"/>
      <c r="V636" s="153">
        <v>4629951</v>
      </c>
      <c r="W636" s="131"/>
      <c r="X636" s="162">
        <v>4.1900000000000004</v>
      </c>
      <c r="Y636" s="23"/>
      <c r="Z636" s="152">
        <f t="shared" si="65"/>
        <v>847170</v>
      </c>
      <c r="AB636" s="448" t="s">
        <v>548</v>
      </c>
    </row>
    <row r="637" spans="1:28" ht="15" x14ac:dyDescent="0.25">
      <c r="A637" s="116">
        <v>344</v>
      </c>
      <c r="B637" s="36" t="s">
        <v>257</v>
      </c>
      <c r="C637" s="145"/>
      <c r="D637" s="146">
        <v>41885695.140000001</v>
      </c>
      <c r="E637" s="21"/>
      <c r="F637" s="182">
        <v>50040</v>
      </c>
      <c r="G637" s="148"/>
      <c r="H637" s="182" t="s">
        <v>253</v>
      </c>
      <c r="J637" s="183">
        <v>-3</v>
      </c>
      <c r="K637" s="21"/>
      <c r="L637" s="149">
        <f t="shared" si="64"/>
        <v>1323588</v>
      </c>
      <c r="M637" s="127"/>
      <c r="N637" s="184">
        <v>3.16</v>
      </c>
      <c r="P637" s="155">
        <v>50040</v>
      </c>
      <c r="Q637" s="152"/>
      <c r="R637" s="155" t="s">
        <v>258</v>
      </c>
      <c r="T637" s="159">
        <v>-4</v>
      </c>
      <c r="U637" s="23"/>
      <c r="V637" s="153">
        <v>1303435</v>
      </c>
      <c r="W637" s="131"/>
      <c r="X637" s="162">
        <v>3.11</v>
      </c>
      <c r="Y637" s="23"/>
      <c r="Z637" s="152">
        <f t="shared" si="65"/>
        <v>-20153</v>
      </c>
      <c r="AB637" s="448" t="s">
        <v>548</v>
      </c>
    </row>
    <row r="638" spans="1:28" ht="15" x14ac:dyDescent="0.25">
      <c r="A638" s="116">
        <v>345</v>
      </c>
      <c r="B638" s="19" t="s">
        <v>75</v>
      </c>
      <c r="C638" s="145"/>
      <c r="D638" s="146">
        <v>9727432.1099999994</v>
      </c>
      <c r="E638" s="21"/>
      <c r="F638" s="182">
        <v>50040</v>
      </c>
      <c r="G638" s="148"/>
      <c r="H638" s="182" t="s">
        <v>259</v>
      </c>
      <c r="J638" s="183">
        <v>-3</v>
      </c>
      <c r="K638" s="21"/>
      <c r="L638" s="149">
        <f t="shared" si="64"/>
        <v>280150</v>
      </c>
      <c r="M638" s="127"/>
      <c r="N638" s="184">
        <v>2.88</v>
      </c>
      <c r="P638" s="155">
        <v>50040</v>
      </c>
      <c r="Q638" s="152"/>
      <c r="R638" s="155" t="s">
        <v>259</v>
      </c>
      <c r="T638" s="159">
        <v>-2</v>
      </c>
      <c r="U638" s="23"/>
      <c r="V638" s="153">
        <v>280471</v>
      </c>
      <c r="W638" s="131"/>
      <c r="X638" s="162">
        <v>2.88</v>
      </c>
      <c r="Y638" s="23"/>
      <c r="Z638" s="152">
        <f t="shared" si="65"/>
        <v>321</v>
      </c>
      <c r="AB638" s="448" t="s">
        <v>548</v>
      </c>
    </row>
    <row r="639" spans="1:28" ht="15" x14ac:dyDescent="0.25">
      <c r="A639" s="116">
        <v>346</v>
      </c>
      <c r="B639" s="36" t="s">
        <v>78</v>
      </c>
      <c r="C639" s="145"/>
      <c r="D639" s="146">
        <v>208617.57</v>
      </c>
      <c r="E639" s="21"/>
      <c r="F639" s="182">
        <v>50040</v>
      </c>
      <c r="G639" s="148"/>
      <c r="H639" s="182" t="s">
        <v>260</v>
      </c>
      <c r="J639" s="183">
        <v>-1</v>
      </c>
      <c r="K639" s="21"/>
      <c r="L639" s="149">
        <f t="shared" si="64"/>
        <v>5925</v>
      </c>
      <c r="M639" s="127"/>
      <c r="N639" s="184">
        <v>2.84</v>
      </c>
      <c r="P639" s="155">
        <v>50040</v>
      </c>
      <c r="Q639" s="152"/>
      <c r="R639" s="155" t="s">
        <v>260</v>
      </c>
      <c r="T639" s="159">
        <v>-2</v>
      </c>
      <c r="U639" s="23"/>
      <c r="V639" s="153">
        <v>8253</v>
      </c>
      <c r="W639" s="131"/>
      <c r="X639" s="162">
        <v>3.96</v>
      </c>
      <c r="Y639" s="23"/>
      <c r="Z639" s="152">
        <f t="shared" si="65"/>
        <v>2328</v>
      </c>
      <c r="AB639" s="448" t="s">
        <v>548</v>
      </c>
    </row>
    <row r="640" spans="1:28" ht="15" x14ac:dyDescent="0.25">
      <c r="A640" s="116"/>
      <c r="B640" s="42" t="s">
        <v>265</v>
      </c>
      <c r="C640" s="148"/>
      <c r="D640" s="166">
        <f>+SUBTOTAL(9,D634:D639)</f>
        <v>175833786.35000002</v>
      </c>
      <c r="E640" s="56"/>
      <c r="F640" s="147"/>
      <c r="G640" s="148"/>
      <c r="J640" s="126"/>
      <c r="K640" s="56"/>
      <c r="L640" s="167">
        <f>+SUBTOTAL(9,L634:L639)</f>
        <v>5781217</v>
      </c>
      <c r="M640" s="127"/>
      <c r="N640" s="150">
        <f>+ROUND(L640/$D640*100,2)</f>
        <v>3.29</v>
      </c>
      <c r="P640" s="151"/>
      <c r="Q640" s="152"/>
      <c r="T640" s="130"/>
      <c r="U640" s="57"/>
      <c r="V640" s="168">
        <f>+SUBTOTAL(9,V634:V639)</f>
        <v>6612364</v>
      </c>
      <c r="W640" s="131"/>
      <c r="X640" s="154">
        <f>+ROUND(V640/D640*100,2)</f>
        <v>3.76</v>
      </c>
      <c r="Y640" s="23"/>
      <c r="Z640" s="191">
        <f>+SUBTOTAL(9,Z634:Z639)</f>
        <v>831147</v>
      </c>
      <c r="AB640" s="448"/>
    </row>
    <row r="641" spans="1:28" ht="15" x14ac:dyDescent="0.25">
      <c r="A641" s="116"/>
      <c r="B641" s="21"/>
      <c r="C641" s="145"/>
      <c r="E641" s="21"/>
      <c r="F641" s="125"/>
      <c r="G641" s="145"/>
      <c r="J641" s="126"/>
      <c r="K641" s="21"/>
      <c r="L641" s="187"/>
      <c r="M641" s="127"/>
      <c r="N641" s="150"/>
      <c r="P641" s="129"/>
      <c r="Q641" s="190"/>
      <c r="T641" s="130"/>
      <c r="U641" s="23"/>
      <c r="V641" s="188"/>
      <c r="W641" s="131"/>
      <c r="X641" s="154"/>
      <c r="Y641" s="23"/>
      <c r="Z641" s="190"/>
      <c r="AB641" s="448"/>
    </row>
    <row r="642" spans="1:28" ht="15" x14ac:dyDescent="0.25">
      <c r="A642" s="198"/>
      <c r="B642" s="68" t="s">
        <v>266</v>
      </c>
      <c r="C642" s="145"/>
      <c r="E642" s="21"/>
      <c r="F642" s="125"/>
      <c r="G642" s="145"/>
      <c r="J642" s="126"/>
      <c r="K642" s="21"/>
      <c r="L642" s="187"/>
      <c r="M642" s="127"/>
      <c r="N642" s="150"/>
      <c r="P642" s="129"/>
      <c r="Q642" s="190"/>
      <c r="T642" s="130"/>
      <c r="U642" s="23"/>
      <c r="V642" s="188"/>
      <c r="W642" s="131"/>
      <c r="X642" s="154"/>
      <c r="Y642" s="23"/>
      <c r="Z642" s="190"/>
      <c r="AB642" s="448"/>
    </row>
    <row r="643" spans="1:28" ht="15" x14ac:dyDescent="0.25">
      <c r="A643" s="116">
        <v>341</v>
      </c>
      <c r="B643" s="36" t="s">
        <v>66</v>
      </c>
      <c r="C643" s="145"/>
      <c r="D643" s="146">
        <v>2605756.31</v>
      </c>
      <c r="E643" s="21"/>
      <c r="F643" s="182">
        <v>54057</v>
      </c>
      <c r="G643" s="148"/>
      <c r="H643" s="182" t="s">
        <v>251</v>
      </c>
      <c r="J643" s="183">
        <v>-4</v>
      </c>
      <c r="K643" s="21"/>
      <c r="L643" s="149">
        <f t="shared" ref="L643:L647" si="66">+ROUND(N643*D643/100,0)</f>
        <v>72179</v>
      </c>
      <c r="M643" s="127"/>
      <c r="N643" s="184">
        <v>2.77</v>
      </c>
      <c r="P643" s="155">
        <v>54057</v>
      </c>
      <c r="Q643" s="152"/>
      <c r="R643" s="155" t="s">
        <v>251</v>
      </c>
      <c r="T643" s="159">
        <v>-3</v>
      </c>
      <c r="U643" s="23"/>
      <c r="V643" s="153">
        <v>81075</v>
      </c>
      <c r="W643" s="131"/>
      <c r="X643" s="162">
        <v>3.11</v>
      </c>
      <c r="Y643" s="23"/>
      <c r="Z643" s="152">
        <f t="shared" ref="Z643:Z647" si="67">+V643-L643</f>
        <v>8896</v>
      </c>
      <c r="AB643" s="448" t="s">
        <v>547</v>
      </c>
    </row>
    <row r="644" spans="1:28" ht="15" x14ac:dyDescent="0.25">
      <c r="A644" s="116">
        <v>343</v>
      </c>
      <c r="B644" s="36" t="s">
        <v>254</v>
      </c>
      <c r="C644" s="145"/>
      <c r="D644" s="146">
        <v>236576438.88</v>
      </c>
      <c r="E644" s="21"/>
      <c r="F644" s="182">
        <v>54057</v>
      </c>
      <c r="G644" s="148"/>
      <c r="H644" s="182" t="s">
        <v>255</v>
      </c>
      <c r="J644" s="183">
        <v>-4</v>
      </c>
      <c r="K644" s="21"/>
      <c r="L644" s="149">
        <f t="shared" si="66"/>
        <v>7357527</v>
      </c>
      <c r="M644" s="127"/>
      <c r="N644" s="184">
        <v>3.11</v>
      </c>
      <c r="P644" s="155">
        <v>54057</v>
      </c>
      <c r="Q644" s="152"/>
      <c r="R644" s="155" t="s">
        <v>494</v>
      </c>
      <c r="T644" s="159">
        <v>-6</v>
      </c>
      <c r="U644" s="23"/>
      <c r="V644" s="153">
        <v>10294100</v>
      </c>
      <c r="W644" s="131"/>
      <c r="X644" s="162">
        <v>4.3499999999999996</v>
      </c>
      <c r="Y644" s="23"/>
      <c r="Z644" s="152">
        <f t="shared" si="67"/>
        <v>2936573</v>
      </c>
      <c r="AB644" s="448" t="s">
        <v>547</v>
      </c>
    </row>
    <row r="645" spans="1:28" ht="15" x14ac:dyDescent="0.25">
      <c r="A645" s="116">
        <v>344</v>
      </c>
      <c r="B645" s="36" t="s">
        <v>257</v>
      </c>
      <c r="C645" s="145"/>
      <c r="D645" s="146">
        <v>68645997.959999993</v>
      </c>
      <c r="E645" s="21"/>
      <c r="F645" s="182">
        <v>54057</v>
      </c>
      <c r="G645" s="148"/>
      <c r="H645" s="182" t="s">
        <v>253</v>
      </c>
      <c r="J645" s="183">
        <v>-4</v>
      </c>
      <c r="K645" s="21"/>
      <c r="L645" s="149">
        <f t="shared" si="66"/>
        <v>2093703</v>
      </c>
      <c r="M645" s="127"/>
      <c r="N645" s="184">
        <v>3.05</v>
      </c>
      <c r="P645" s="155">
        <v>54057</v>
      </c>
      <c r="Q645" s="152"/>
      <c r="R645" s="155" t="s">
        <v>258</v>
      </c>
      <c r="T645" s="159">
        <v>-5</v>
      </c>
      <c r="U645" s="23"/>
      <c r="V645" s="153">
        <v>2303679</v>
      </c>
      <c r="W645" s="131"/>
      <c r="X645" s="162">
        <v>3.36</v>
      </c>
      <c r="Y645" s="23"/>
      <c r="Z645" s="152">
        <f t="shared" si="67"/>
        <v>209976</v>
      </c>
      <c r="AB645" s="448" t="s">
        <v>547</v>
      </c>
    </row>
    <row r="646" spans="1:28" ht="15" x14ac:dyDescent="0.25">
      <c r="A646" s="116">
        <v>345</v>
      </c>
      <c r="B646" s="19" t="s">
        <v>75</v>
      </c>
      <c r="C646" s="145"/>
      <c r="D646" s="146">
        <v>44967755.600000001</v>
      </c>
      <c r="E646" s="21"/>
      <c r="F646" s="182">
        <v>54057</v>
      </c>
      <c r="G646" s="148"/>
      <c r="H646" s="182" t="s">
        <v>259</v>
      </c>
      <c r="J646" s="183">
        <v>-3</v>
      </c>
      <c r="K646" s="21"/>
      <c r="L646" s="149">
        <f t="shared" si="66"/>
        <v>1245607</v>
      </c>
      <c r="M646" s="127"/>
      <c r="N646" s="184">
        <v>2.77</v>
      </c>
      <c r="P646" s="155">
        <v>54057</v>
      </c>
      <c r="Q646" s="152"/>
      <c r="R646" s="155" t="s">
        <v>259</v>
      </c>
      <c r="T646" s="159">
        <v>-3</v>
      </c>
      <c r="U646" s="23"/>
      <c r="V646" s="153">
        <v>1393945</v>
      </c>
      <c r="W646" s="131"/>
      <c r="X646" s="162">
        <v>3.1</v>
      </c>
      <c r="Y646" s="23"/>
      <c r="Z646" s="152">
        <f t="shared" si="67"/>
        <v>148338</v>
      </c>
      <c r="AB646" s="448" t="s">
        <v>547</v>
      </c>
    </row>
    <row r="647" spans="1:28" ht="15" x14ac:dyDescent="0.25">
      <c r="A647" s="116">
        <v>346</v>
      </c>
      <c r="B647" s="36" t="s">
        <v>78</v>
      </c>
      <c r="C647" s="145"/>
      <c r="D647" s="146">
        <v>2443496.73</v>
      </c>
      <c r="E647" s="21"/>
      <c r="F647" s="182">
        <v>54057</v>
      </c>
      <c r="G647" s="148"/>
      <c r="H647" s="182" t="s">
        <v>260</v>
      </c>
      <c r="J647" s="183">
        <v>-1</v>
      </c>
      <c r="K647" s="21"/>
      <c r="L647" s="149">
        <f t="shared" si="66"/>
        <v>67196</v>
      </c>
      <c r="M647" s="127"/>
      <c r="N647" s="184">
        <v>2.75</v>
      </c>
      <c r="P647" s="155">
        <v>54057</v>
      </c>
      <c r="Q647" s="152"/>
      <c r="R647" s="155" t="s">
        <v>260</v>
      </c>
      <c r="T647" s="159">
        <v>-2</v>
      </c>
      <c r="U647" s="23"/>
      <c r="V647" s="153">
        <v>75885</v>
      </c>
      <c r="W647" s="131"/>
      <c r="X647" s="162">
        <v>3.11</v>
      </c>
      <c r="Y647" s="23"/>
      <c r="Z647" s="152">
        <f t="shared" si="67"/>
        <v>8689</v>
      </c>
      <c r="AB647" s="448" t="s">
        <v>547</v>
      </c>
    </row>
    <row r="648" spans="1:28" ht="15" x14ac:dyDescent="0.25">
      <c r="A648" s="116"/>
      <c r="B648" s="42" t="s">
        <v>267</v>
      </c>
      <c r="C648" s="148"/>
      <c r="D648" s="166">
        <f>+SUBTOTAL(9,D643:D647)</f>
        <v>355239445.48000002</v>
      </c>
      <c r="E648" s="56"/>
      <c r="F648" s="147"/>
      <c r="G648" s="148"/>
      <c r="J648" s="126"/>
      <c r="K648" s="56"/>
      <c r="L648" s="167">
        <f>+SUBTOTAL(9,L643:L647)</f>
        <v>10836212</v>
      </c>
      <c r="M648" s="127"/>
      <c r="N648" s="150">
        <f>+ROUND(L648/$D648*100,2)</f>
        <v>3.05</v>
      </c>
      <c r="P648" s="151"/>
      <c r="Q648" s="152"/>
      <c r="T648" s="130"/>
      <c r="U648" s="57"/>
      <c r="V648" s="168">
        <f>+SUBTOTAL(9,V643:V647)</f>
        <v>14148684</v>
      </c>
      <c r="W648" s="131"/>
      <c r="X648" s="154">
        <f>+ROUND(V648/D648*100,2)</f>
        <v>3.98</v>
      </c>
      <c r="Y648" s="23"/>
      <c r="Z648" s="191">
        <f>+SUBTOTAL(9,Z643:Z647)</f>
        <v>3312472</v>
      </c>
      <c r="AB648" s="448"/>
    </row>
    <row r="649" spans="1:28" ht="15" x14ac:dyDescent="0.25">
      <c r="A649" s="116"/>
      <c r="B649" s="42"/>
      <c r="C649" s="148"/>
      <c r="D649" s="146"/>
      <c r="E649" s="56"/>
      <c r="F649" s="147"/>
      <c r="G649" s="148"/>
      <c r="J649" s="126"/>
      <c r="K649" s="56"/>
      <c r="L649" s="149"/>
      <c r="M649" s="127"/>
      <c r="N649" s="150"/>
      <c r="P649" s="151"/>
      <c r="Q649" s="152"/>
      <c r="T649" s="130"/>
      <c r="U649" s="57"/>
      <c r="V649" s="153"/>
      <c r="W649" s="131"/>
      <c r="X649" s="154"/>
      <c r="Y649" s="23"/>
      <c r="Z649" s="152"/>
      <c r="AB649" s="448"/>
    </row>
    <row r="650" spans="1:28" ht="15" x14ac:dyDescent="0.25">
      <c r="A650" s="198"/>
      <c r="B650" s="68" t="s">
        <v>268</v>
      </c>
      <c r="C650" s="145"/>
      <c r="E650" s="21"/>
      <c r="F650" s="125"/>
      <c r="G650" s="145"/>
      <c r="J650" s="126"/>
      <c r="K650" s="21"/>
      <c r="L650" s="187"/>
      <c r="M650" s="127"/>
      <c r="N650" s="150"/>
      <c r="P650" s="129"/>
      <c r="Q650" s="190"/>
      <c r="T650" s="130"/>
      <c r="U650" s="23"/>
      <c r="V650" s="188"/>
      <c r="W650" s="131"/>
      <c r="X650" s="154"/>
      <c r="Y650" s="23"/>
      <c r="Z650" s="190"/>
      <c r="AB650" s="448"/>
    </row>
    <row r="651" spans="1:28" ht="15" x14ac:dyDescent="0.25">
      <c r="A651" s="116">
        <v>341</v>
      </c>
      <c r="B651" s="36" t="s">
        <v>66</v>
      </c>
      <c r="C651" s="145"/>
      <c r="D651" s="146">
        <v>91864148.599999994</v>
      </c>
      <c r="E651" s="21"/>
      <c r="F651" s="182"/>
      <c r="G651" s="148"/>
      <c r="H651" s="182"/>
      <c r="J651" s="183"/>
      <c r="K651" s="21"/>
      <c r="L651" s="149">
        <f t="shared" ref="L651:L656" si="68">+ROUND(N651*D651/100,0)</f>
        <v>2544637</v>
      </c>
      <c r="M651" s="127"/>
      <c r="N651" s="184">
        <v>2.77</v>
      </c>
      <c r="P651" s="155">
        <v>56614</v>
      </c>
      <c r="Q651" s="152"/>
      <c r="R651" s="155" t="s">
        <v>251</v>
      </c>
      <c r="T651" s="159">
        <v>-3</v>
      </c>
      <c r="U651" s="23"/>
      <c r="V651" s="153">
        <v>2275526</v>
      </c>
      <c r="W651" s="131"/>
      <c r="X651" s="162">
        <v>2.48</v>
      </c>
      <c r="Y651" s="23"/>
      <c r="Z651" s="152">
        <f t="shared" ref="Z651:Z656" si="69">+V651-L651</f>
        <v>-269111</v>
      </c>
      <c r="AB651" s="448" t="s">
        <v>547</v>
      </c>
    </row>
    <row r="652" spans="1:28" ht="15" x14ac:dyDescent="0.25">
      <c r="A652" s="116">
        <v>342</v>
      </c>
      <c r="B652" s="36" t="s">
        <v>252</v>
      </c>
      <c r="C652" s="145"/>
      <c r="D652" s="146">
        <v>8424389.6300000008</v>
      </c>
      <c r="E652" s="21"/>
      <c r="F652" s="182"/>
      <c r="G652" s="148"/>
      <c r="H652" s="182"/>
      <c r="J652" s="183"/>
      <c r="K652" s="21"/>
      <c r="L652" s="149">
        <f t="shared" si="68"/>
        <v>253574</v>
      </c>
      <c r="M652" s="127"/>
      <c r="N652" s="184">
        <v>3.01</v>
      </c>
      <c r="P652" s="155">
        <v>56614</v>
      </c>
      <c r="Q652" s="152"/>
      <c r="R652" s="155" t="s">
        <v>253</v>
      </c>
      <c r="T652" s="159">
        <v>-3</v>
      </c>
      <c r="U652" s="23"/>
      <c r="V652" s="153">
        <v>224374</v>
      </c>
      <c r="W652" s="131"/>
      <c r="X652" s="162">
        <v>2.66</v>
      </c>
      <c r="Y652" s="23"/>
      <c r="Z652" s="152">
        <f t="shared" si="69"/>
        <v>-29200</v>
      </c>
      <c r="AB652" s="448" t="s">
        <v>547</v>
      </c>
    </row>
    <row r="653" spans="1:28" ht="15" x14ac:dyDescent="0.25">
      <c r="A653" s="116">
        <v>343</v>
      </c>
      <c r="B653" s="36" t="s">
        <v>254</v>
      </c>
      <c r="C653" s="145"/>
      <c r="D653" s="146">
        <v>345304687.82999998</v>
      </c>
      <c r="E653" s="21"/>
      <c r="F653" s="182"/>
      <c r="G653" s="148"/>
      <c r="H653" s="182"/>
      <c r="J653" s="183"/>
      <c r="K653" s="21"/>
      <c r="L653" s="149">
        <f t="shared" si="68"/>
        <v>10738976</v>
      </c>
      <c r="M653" s="127"/>
      <c r="N653" s="184">
        <v>3.11</v>
      </c>
      <c r="P653" s="155">
        <v>56614</v>
      </c>
      <c r="Q653" s="152"/>
      <c r="R653" s="155" t="s">
        <v>494</v>
      </c>
      <c r="T653" s="159">
        <v>-6</v>
      </c>
      <c r="U653" s="23"/>
      <c r="V653" s="153">
        <v>12509087</v>
      </c>
      <c r="W653" s="131"/>
      <c r="X653" s="162">
        <v>3.62</v>
      </c>
      <c r="Y653" s="23"/>
      <c r="Z653" s="152">
        <f t="shared" si="69"/>
        <v>1770111</v>
      </c>
      <c r="AB653" s="448" t="s">
        <v>547</v>
      </c>
    </row>
    <row r="654" spans="1:28" ht="15" x14ac:dyDescent="0.25">
      <c r="A654" s="116">
        <v>344</v>
      </c>
      <c r="B654" s="36" t="s">
        <v>257</v>
      </c>
      <c r="C654" s="145"/>
      <c r="D654" s="146">
        <v>153414980.06</v>
      </c>
      <c r="E654" s="21"/>
      <c r="F654" s="182"/>
      <c r="G654" s="148"/>
      <c r="H654" s="182"/>
      <c r="J654" s="183"/>
      <c r="K654" s="21"/>
      <c r="L654" s="149">
        <f t="shared" si="68"/>
        <v>4679157</v>
      </c>
      <c r="M654" s="127"/>
      <c r="N654" s="184">
        <v>3.05</v>
      </c>
      <c r="P654" s="155">
        <v>56614</v>
      </c>
      <c r="Q654" s="152"/>
      <c r="R654" s="155" t="s">
        <v>258</v>
      </c>
      <c r="T654" s="159">
        <v>-5</v>
      </c>
      <c r="U654" s="23"/>
      <c r="V654" s="153">
        <v>4287257</v>
      </c>
      <c r="W654" s="131"/>
      <c r="X654" s="162">
        <v>2.79</v>
      </c>
      <c r="Y654" s="23"/>
      <c r="Z654" s="152">
        <f t="shared" si="69"/>
        <v>-391900</v>
      </c>
      <c r="AB654" s="448" t="s">
        <v>547</v>
      </c>
    </row>
    <row r="655" spans="1:28" ht="15" x14ac:dyDescent="0.25">
      <c r="A655" s="116">
        <v>345</v>
      </c>
      <c r="B655" s="19" t="s">
        <v>75</v>
      </c>
      <c r="C655" s="145"/>
      <c r="D655" s="146">
        <v>75476367.099999994</v>
      </c>
      <c r="E655" s="21"/>
      <c r="F655" s="182"/>
      <c r="G655" s="148"/>
      <c r="H655" s="182"/>
      <c r="J655" s="183"/>
      <c r="K655" s="21"/>
      <c r="L655" s="149">
        <f t="shared" si="68"/>
        <v>2090695</v>
      </c>
      <c r="M655" s="127"/>
      <c r="N655" s="184">
        <v>2.77</v>
      </c>
      <c r="P655" s="155">
        <v>56614</v>
      </c>
      <c r="Q655" s="152"/>
      <c r="R655" s="155" t="s">
        <v>259</v>
      </c>
      <c r="T655" s="159">
        <v>-2</v>
      </c>
      <c r="U655" s="23"/>
      <c r="V655" s="153">
        <v>1936341</v>
      </c>
      <c r="W655" s="131"/>
      <c r="X655" s="162">
        <v>2.57</v>
      </c>
      <c r="Y655" s="23"/>
      <c r="Z655" s="152">
        <f t="shared" si="69"/>
        <v>-154354</v>
      </c>
      <c r="AB655" s="448" t="s">
        <v>547</v>
      </c>
    </row>
    <row r="656" spans="1:28" ht="15" x14ac:dyDescent="0.25">
      <c r="A656" s="116">
        <v>346</v>
      </c>
      <c r="B656" s="36" t="s">
        <v>78</v>
      </c>
      <c r="C656" s="145"/>
      <c r="D656" s="146">
        <v>3663803.56</v>
      </c>
      <c r="E656" s="21"/>
      <c r="F656" s="182"/>
      <c r="G656" s="148"/>
      <c r="H656" s="182"/>
      <c r="J656" s="183"/>
      <c r="K656" s="21"/>
      <c r="L656" s="149">
        <f t="shared" si="68"/>
        <v>100755</v>
      </c>
      <c r="M656" s="127"/>
      <c r="N656" s="184">
        <v>2.75</v>
      </c>
      <c r="P656" s="155">
        <v>56614</v>
      </c>
      <c r="Q656" s="152"/>
      <c r="R656" s="155" t="s">
        <v>260</v>
      </c>
      <c r="T656" s="159">
        <v>-1</v>
      </c>
      <c r="U656" s="23"/>
      <c r="V656" s="153">
        <v>91701</v>
      </c>
      <c r="W656" s="131"/>
      <c r="X656" s="162">
        <v>2.5</v>
      </c>
      <c r="Y656" s="23"/>
      <c r="Z656" s="152">
        <f t="shared" si="69"/>
        <v>-9054</v>
      </c>
      <c r="AB656" s="448" t="s">
        <v>547</v>
      </c>
    </row>
    <row r="657" spans="1:28" x14ac:dyDescent="0.2">
      <c r="A657" s="116"/>
      <c r="B657" s="42" t="s">
        <v>269</v>
      </c>
      <c r="C657" s="148"/>
      <c r="D657" s="166">
        <f>+SUBTOTAL(9,D651:D656)</f>
        <v>678148376.77999985</v>
      </c>
      <c r="E657" s="56"/>
      <c r="F657" s="147"/>
      <c r="G657" s="148"/>
      <c r="J657" s="126"/>
      <c r="K657" s="56"/>
      <c r="L657" s="167">
        <f>+SUBTOTAL(9,L651:L656)</f>
        <v>20407794</v>
      </c>
      <c r="M657" s="127"/>
      <c r="N657" s="150">
        <f>+ROUND(L657/$D657*100,2)</f>
        <v>3.01</v>
      </c>
      <c r="P657" s="151"/>
      <c r="Q657" s="152"/>
      <c r="T657" s="130"/>
      <c r="U657" s="57"/>
      <c r="V657" s="168">
        <f>+SUBTOTAL(9,V651:V656)</f>
        <v>21324286</v>
      </c>
      <c r="W657" s="131"/>
      <c r="X657" s="154">
        <f>+ROUND(V657/D657*100,2)</f>
        <v>3.14</v>
      </c>
      <c r="Y657" s="23"/>
      <c r="Z657" s="191">
        <f>+SUBTOTAL(9,Z651:Z656)</f>
        <v>916492</v>
      </c>
    </row>
    <row r="658" spans="1:28" x14ac:dyDescent="0.2">
      <c r="A658" s="116"/>
      <c r="B658" s="42"/>
      <c r="C658" s="148"/>
      <c r="D658" s="146"/>
      <c r="E658" s="56"/>
      <c r="F658" s="147"/>
      <c r="G658" s="148"/>
      <c r="J658" s="126"/>
      <c r="K658" s="56"/>
      <c r="L658" s="149"/>
      <c r="M658" s="127"/>
      <c r="N658" s="150"/>
      <c r="P658" s="151"/>
      <c r="Q658" s="152"/>
      <c r="T658" s="130"/>
      <c r="U658" s="57"/>
      <c r="V658" s="153"/>
      <c r="W658" s="131"/>
      <c r="X658" s="154"/>
      <c r="Y658" s="23"/>
      <c r="Z658" s="152"/>
    </row>
    <row r="659" spans="1:28" x14ac:dyDescent="0.2">
      <c r="A659" s="198"/>
      <c r="B659" s="68" t="s">
        <v>270</v>
      </c>
      <c r="C659" s="145"/>
      <c r="E659" s="21"/>
      <c r="F659" s="125"/>
      <c r="G659" s="145"/>
      <c r="J659" s="126"/>
      <c r="K659" s="21"/>
      <c r="L659" s="187"/>
      <c r="M659" s="127"/>
      <c r="N659" s="150"/>
      <c r="P659" s="129"/>
      <c r="Q659" s="190"/>
      <c r="T659" s="130"/>
      <c r="U659" s="23"/>
      <c r="V659" s="188"/>
      <c r="W659" s="131"/>
      <c r="X659" s="154"/>
      <c r="Y659" s="23"/>
      <c r="Z659" s="190"/>
    </row>
    <row r="660" spans="1:28" ht="15" x14ac:dyDescent="0.25">
      <c r="A660" s="116">
        <v>341</v>
      </c>
      <c r="B660" s="36" t="s">
        <v>66</v>
      </c>
      <c r="C660" s="145"/>
      <c r="D660" s="146">
        <v>4268328.1399999997</v>
      </c>
      <c r="E660" s="21"/>
      <c r="F660" s="182">
        <v>48579</v>
      </c>
      <c r="G660" s="148"/>
      <c r="H660" s="182" t="s">
        <v>251</v>
      </c>
      <c r="J660" s="183">
        <v>-1</v>
      </c>
      <c r="K660" s="21"/>
      <c r="L660" s="149">
        <f t="shared" ref="L660:L664" si="70">+ROUND(N660*D660/100,0)</f>
        <v>146404</v>
      </c>
      <c r="M660" s="127"/>
      <c r="N660" s="184">
        <v>3.43</v>
      </c>
      <c r="P660" s="155">
        <v>48579</v>
      </c>
      <c r="Q660" s="152"/>
      <c r="R660" s="155" t="s">
        <v>251</v>
      </c>
      <c r="T660" s="159">
        <v>-2</v>
      </c>
      <c r="U660" s="23"/>
      <c r="V660" s="153">
        <v>166489</v>
      </c>
      <c r="W660" s="131"/>
      <c r="X660" s="162">
        <v>3.9</v>
      </c>
      <c r="Y660" s="23"/>
      <c r="Z660" s="152">
        <f t="shared" ref="Z660:Z664" si="71">+V660-L660</f>
        <v>20085</v>
      </c>
      <c r="AB660" s="448" t="s">
        <v>547</v>
      </c>
    </row>
    <row r="661" spans="1:28" ht="15" x14ac:dyDescent="0.25">
      <c r="A661" s="116">
        <v>342</v>
      </c>
      <c r="B661" s="36" t="s">
        <v>252</v>
      </c>
      <c r="C661" s="145"/>
      <c r="D661" s="146">
        <v>2725117.01</v>
      </c>
      <c r="E661" s="21"/>
      <c r="F661" s="182">
        <v>48579</v>
      </c>
      <c r="G661" s="148"/>
      <c r="H661" s="182" t="s">
        <v>253</v>
      </c>
      <c r="J661" s="183">
        <v>-1</v>
      </c>
      <c r="K661" s="21"/>
      <c r="L661" s="149">
        <f t="shared" si="70"/>
        <v>98377</v>
      </c>
      <c r="M661" s="127"/>
      <c r="N661" s="184">
        <v>3.61</v>
      </c>
      <c r="P661" s="155">
        <v>48579</v>
      </c>
      <c r="Q661" s="152"/>
      <c r="R661" s="155" t="s">
        <v>253</v>
      </c>
      <c r="T661" s="159">
        <v>-2</v>
      </c>
      <c r="U661" s="23"/>
      <c r="V661" s="153">
        <v>143735</v>
      </c>
      <c r="W661" s="131"/>
      <c r="X661" s="162">
        <v>5.27</v>
      </c>
      <c r="Y661" s="23"/>
      <c r="Z661" s="152">
        <f t="shared" si="71"/>
        <v>45358</v>
      </c>
      <c r="AB661" s="448" t="s">
        <v>547</v>
      </c>
    </row>
    <row r="662" spans="1:28" ht="15" x14ac:dyDescent="0.25">
      <c r="A662" s="116">
        <v>343</v>
      </c>
      <c r="B662" s="36" t="s">
        <v>254</v>
      </c>
      <c r="C662" s="145"/>
      <c r="D662" s="146">
        <v>62445432.170000002</v>
      </c>
      <c r="E662" s="21"/>
      <c r="F662" s="182">
        <v>48579</v>
      </c>
      <c r="G662" s="148"/>
      <c r="H662" s="182" t="s">
        <v>255</v>
      </c>
      <c r="J662" s="183">
        <v>-2</v>
      </c>
      <c r="K662" s="21"/>
      <c r="L662" s="149">
        <f t="shared" si="70"/>
        <v>2441616</v>
      </c>
      <c r="M662" s="127"/>
      <c r="N662" s="184">
        <v>3.91</v>
      </c>
      <c r="P662" s="155">
        <v>48579</v>
      </c>
      <c r="Q662" s="152"/>
      <c r="R662" s="155" t="s">
        <v>271</v>
      </c>
      <c r="T662" s="159">
        <v>-3</v>
      </c>
      <c r="U662" s="23"/>
      <c r="V662" s="153">
        <v>3243341</v>
      </c>
      <c r="W662" s="131"/>
      <c r="X662" s="162">
        <v>5.19</v>
      </c>
      <c r="Y662" s="23"/>
      <c r="Z662" s="152">
        <f t="shared" si="71"/>
        <v>801725</v>
      </c>
      <c r="AB662" s="448" t="s">
        <v>547</v>
      </c>
    </row>
    <row r="663" spans="1:28" ht="15" x14ac:dyDescent="0.25">
      <c r="A663" s="116">
        <v>344</v>
      </c>
      <c r="B663" s="36" t="s">
        <v>257</v>
      </c>
      <c r="C663" s="145"/>
      <c r="D663" s="146">
        <v>17835450.82</v>
      </c>
      <c r="E663" s="21"/>
      <c r="F663" s="182">
        <v>48579</v>
      </c>
      <c r="G663" s="148"/>
      <c r="H663" s="182" t="s">
        <v>253</v>
      </c>
      <c r="J663" s="183">
        <v>-2</v>
      </c>
      <c r="K663" s="21"/>
      <c r="L663" s="149">
        <f t="shared" si="70"/>
        <v>649210</v>
      </c>
      <c r="M663" s="127"/>
      <c r="N663" s="184">
        <v>3.64</v>
      </c>
      <c r="P663" s="155">
        <v>48579</v>
      </c>
      <c r="Q663" s="152"/>
      <c r="R663" s="155" t="s">
        <v>258</v>
      </c>
      <c r="T663" s="159">
        <v>-2</v>
      </c>
      <c r="U663" s="23"/>
      <c r="V663" s="153">
        <v>799633</v>
      </c>
      <c r="W663" s="131"/>
      <c r="X663" s="162">
        <v>4.4800000000000004</v>
      </c>
      <c r="Y663" s="23"/>
      <c r="Z663" s="152">
        <f t="shared" si="71"/>
        <v>150423</v>
      </c>
      <c r="AB663" s="448" t="s">
        <v>547</v>
      </c>
    </row>
    <row r="664" spans="1:28" ht="15" x14ac:dyDescent="0.25">
      <c r="A664" s="116">
        <v>345</v>
      </c>
      <c r="B664" s="19" t="s">
        <v>75</v>
      </c>
      <c r="C664" s="145"/>
      <c r="D664" s="146">
        <v>2943040.53</v>
      </c>
      <c r="E664" s="21"/>
      <c r="F664" s="182">
        <v>48579</v>
      </c>
      <c r="G664" s="148"/>
      <c r="H664" s="182" t="s">
        <v>259</v>
      </c>
      <c r="J664" s="183">
        <v>-1</v>
      </c>
      <c r="K664" s="21"/>
      <c r="L664" s="149">
        <f t="shared" si="70"/>
        <v>106538</v>
      </c>
      <c r="M664" s="127"/>
      <c r="N664" s="184">
        <v>3.62</v>
      </c>
      <c r="P664" s="155">
        <v>48579</v>
      </c>
      <c r="Q664" s="152"/>
      <c r="R664" s="155" t="s">
        <v>259</v>
      </c>
      <c r="T664" s="159">
        <v>-2</v>
      </c>
      <c r="U664" s="23"/>
      <c r="V664" s="153">
        <v>123297</v>
      </c>
      <c r="W664" s="131"/>
      <c r="X664" s="162">
        <v>4.1900000000000004</v>
      </c>
      <c r="Y664" s="23"/>
      <c r="Z664" s="152">
        <f t="shared" si="71"/>
        <v>16759</v>
      </c>
      <c r="AB664" s="448" t="s">
        <v>547</v>
      </c>
    </row>
    <row r="665" spans="1:28" ht="15" x14ac:dyDescent="0.25">
      <c r="A665" s="116"/>
      <c r="B665" s="42" t="s">
        <v>272</v>
      </c>
      <c r="C665" s="148"/>
      <c r="D665" s="166">
        <f>+SUBTOTAL(9,D660:D664)</f>
        <v>90217368.670000017</v>
      </c>
      <c r="E665" s="56"/>
      <c r="F665" s="147"/>
      <c r="G665" s="148"/>
      <c r="J665" s="126"/>
      <c r="K665" s="56"/>
      <c r="L665" s="167">
        <f>+SUBTOTAL(9,L660:L664)</f>
        <v>3442145</v>
      </c>
      <c r="M665" s="127"/>
      <c r="N665" s="150">
        <f>+ROUND(L665/$D665*100,2)</f>
        <v>3.82</v>
      </c>
      <c r="P665" s="151"/>
      <c r="Q665" s="152"/>
      <c r="T665" s="130"/>
      <c r="U665" s="57"/>
      <c r="V665" s="168">
        <f>+SUBTOTAL(9,V660:V664)</f>
        <v>4476495</v>
      </c>
      <c r="W665" s="131"/>
      <c r="X665" s="154">
        <f>+ROUND(V665/D665*100,2)</f>
        <v>4.96</v>
      </c>
      <c r="Y665" s="23"/>
      <c r="Z665" s="191">
        <f>+SUBTOTAL(9,Z660:Z664)</f>
        <v>1034350</v>
      </c>
      <c r="AB665" s="448"/>
    </row>
    <row r="666" spans="1:28" ht="15" x14ac:dyDescent="0.25">
      <c r="A666" s="116"/>
      <c r="B666" s="21"/>
      <c r="C666" s="145"/>
      <c r="E666" s="21"/>
      <c r="F666" s="125"/>
      <c r="G666" s="145"/>
      <c r="J666" s="126"/>
      <c r="K666" s="21"/>
      <c r="L666" s="187"/>
      <c r="M666" s="127"/>
      <c r="N666" s="150"/>
      <c r="P666" s="129"/>
      <c r="Q666" s="190"/>
      <c r="T666" s="130"/>
      <c r="U666" s="23"/>
      <c r="V666" s="188"/>
      <c r="W666" s="131"/>
      <c r="X666" s="154"/>
      <c r="Y666" s="23"/>
      <c r="Z666" s="190"/>
      <c r="AB666" s="448"/>
    </row>
    <row r="667" spans="1:28" ht="15" x14ac:dyDescent="0.25">
      <c r="A667" s="198"/>
      <c r="B667" s="68" t="s">
        <v>273</v>
      </c>
      <c r="C667" s="145"/>
      <c r="E667" s="21"/>
      <c r="F667" s="125"/>
      <c r="G667" s="145"/>
      <c r="J667" s="126"/>
      <c r="K667" s="21"/>
      <c r="L667" s="187"/>
      <c r="M667" s="127"/>
      <c r="N667" s="150"/>
      <c r="P667" s="129"/>
      <c r="Q667" s="190"/>
      <c r="T667" s="130"/>
      <c r="U667" s="23"/>
      <c r="V667" s="188"/>
      <c r="W667" s="131"/>
      <c r="X667" s="154"/>
      <c r="Y667" s="23"/>
      <c r="Z667" s="190"/>
      <c r="AB667" s="448"/>
    </row>
    <row r="668" spans="1:28" ht="15" x14ac:dyDescent="0.25">
      <c r="A668" s="116">
        <v>341</v>
      </c>
      <c r="B668" s="36" t="s">
        <v>66</v>
      </c>
      <c r="C668" s="145"/>
      <c r="D668" s="146">
        <v>7866280.2400000002</v>
      </c>
      <c r="E668" s="21"/>
      <c r="F668" s="182">
        <v>51501</v>
      </c>
      <c r="G668" s="148"/>
      <c r="H668" s="182" t="s">
        <v>274</v>
      </c>
      <c r="J668" s="183">
        <v>-1</v>
      </c>
      <c r="K668" s="21"/>
      <c r="L668" s="149">
        <f t="shared" ref="L668:L672" si="72">+ROUND(N668*D668/100,0)</f>
        <v>274533</v>
      </c>
      <c r="M668" s="127"/>
      <c r="N668" s="184">
        <v>3.49</v>
      </c>
      <c r="P668" s="155">
        <v>55153</v>
      </c>
      <c r="Q668" s="152"/>
      <c r="R668" s="155" t="s">
        <v>275</v>
      </c>
      <c r="T668" s="159">
        <v>-1</v>
      </c>
      <c r="U668" s="23"/>
      <c r="V668" s="153">
        <v>183643</v>
      </c>
      <c r="W668" s="131"/>
      <c r="X668" s="162">
        <v>2.33</v>
      </c>
      <c r="Y668" s="23"/>
      <c r="Z668" s="152">
        <f t="shared" ref="Z668:Z672" si="73">+V668-L668</f>
        <v>-90890</v>
      </c>
      <c r="AB668" s="448" t="s">
        <v>547</v>
      </c>
    </row>
    <row r="669" spans="1:28" ht="15" x14ac:dyDescent="0.25">
      <c r="A669" s="116">
        <v>343</v>
      </c>
      <c r="B669" s="36" t="s">
        <v>254</v>
      </c>
      <c r="C669" s="145"/>
      <c r="D669" s="146">
        <v>174919139.84</v>
      </c>
      <c r="E669" s="21"/>
      <c r="F669" s="182">
        <v>51501</v>
      </c>
      <c r="G669" s="148"/>
      <c r="H669" s="182" t="s">
        <v>276</v>
      </c>
      <c r="J669" s="183">
        <v>-1</v>
      </c>
      <c r="K669" s="21"/>
      <c r="L669" s="149">
        <f t="shared" si="72"/>
        <v>5842299</v>
      </c>
      <c r="M669" s="127"/>
      <c r="N669" s="184">
        <v>3.34</v>
      </c>
      <c r="P669" s="155">
        <v>55153</v>
      </c>
      <c r="Q669" s="152"/>
      <c r="R669" s="155" t="s">
        <v>277</v>
      </c>
      <c r="T669" s="159">
        <v>-1</v>
      </c>
      <c r="U669" s="23"/>
      <c r="V669" s="153">
        <v>9334602</v>
      </c>
      <c r="W669" s="131"/>
      <c r="X669" s="162">
        <v>5.34</v>
      </c>
      <c r="Y669" s="23"/>
      <c r="Z669" s="152">
        <f t="shared" si="73"/>
        <v>3492303</v>
      </c>
      <c r="AB669" s="448" t="s">
        <v>547</v>
      </c>
    </row>
    <row r="670" spans="1:28" ht="15" x14ac:dyDescent="0.25">
      <c r="A670" s="116">
        <v>344</v>
      </c>
      <c r="B670" s="36" t="s">
        <v>257</v>
      </c>
      <c r="C670" s="145"/>
      <c r="D670" s="146">
        <v>5286248.2300000004</v>
      </c>
      <c r="E670" s="21"/>
      <c r="F670" s="182">
        <v>51501</v>
      </c>
      <c r="G670" s="148"/>
      <c r="H670" s="182" t="s">
        <v>276</v>
      </c>
      <c r="J670" s="183">
        <v>-1</v>
      </c>
      <c r="K670" s="21"/>
      <c r="L670" s="149">
        <f t="shared" si="72"/>
        <v>176561</v>
      </c>
      <c r="M670" s="127"/>
      <c r="N670" s="184">
        <v>3.34</v>
      </c>
      <c r="P670" s="155">
        <v>55153</v>
      </c>
      <c r="Q670" s="152"/>
      <c r="R670" s="155" t="s">
        <v>271</v>
      </c>
      <c r="T670" s="159">
        <v>-2</v>
      </c>
      <c r="U670" s="23"/>
      <c r="V670" s="153">
        <v>407952</v>
      </c>
      <c r="W670" s="131"/>
      <c r="X670" s="162">
        <v>7.72</v>
      </c>
      <c r="Y670" s="23"/>
      <c r="Z670" s="152">
        <f t="shared" si="73"/>
        <v>231391</v>
      </c>
      <c r="AB670" s="448" t="s">
        <v>547</v>
      </c>
    </row>
    <row r="671" spans="1:28" ht="15" x14ac:dyDescent="0.25">
      <c r="A671" s="116">
        <v>345</v>
      </c>
      <c r="B671" s="19" t="s">
        <v>75</v>
      </c>
      <c r="C671" s="145"/>
      <c r="D671" s="146">
        <v>12797311.82</v>
      </c>
      <c r="E671" s="21"/>
      <c r="F671" s="182">
        <v>51501</v>
      </c>
      <c r="G671" s="148"/>
      <c r="H671" s="182" t="s">
        <v>260</v>
      </c>
      <c r="J671" s="183">
        <v>0</v>
      </c>
      <c r="K671" s="21"/>
      <c r="L671" s="149">
        <f t="shared" si="72"/>
        <v>417192</v>
      </c>
      <c r="M671" s="127"/>
      <c r="N671" s="184">
        <v>3.26</v>
      </c>
      <c r="P671" s="155">
        <v>55153</v>
      </c>
      <c r="Q671" s="152"/>
      <c r="R671" s="155" t="s">
        <v>278</v>
      </c>
      <c r="T671" s="159">
        <v>-1</v>
      </c>
      <c r="U671" s="23"/>
      <c r="V671" s="153">
        <v>311346</v>
      </c>
      <c r="W671" s="131"/>
      <c r="X671" s="162">
        <v>2.4300000000000002</v>
      </c>
      <c r="Y671" s="23"/>
      <c r="Z671" s="152">
        <f t="shared" si="73"/>
        <v>-105846</v>
      </c>
      <c r="AB671" s="448" t="s">
        <v>547</v>
      </c>
    </row>
    <row r="672" spans="1:28" ht="15" x14ac:dyDescent="0.25">
      <c r="A672" s="116">
        <v>346</v>
      </c>
      <c r="B672" s="36" t="s">
        <v>78</v>
      </c>
      <c r="C672" s="145"/>
      <c r="D672" s="146">
        <v>190099.8</v>
      </c>
      <c r="E672" s="21"/>
      <c r="F672" s="182">
        <v>51501</v>
      </c>
      <c r="G672" s="148"/>
      <c r="H672" s="182" t="s">
        <v>260</v>
      </c>
      <c r="J672" s="183">
        <v>0</v>
      </c>
      <c r="K672" s="21"/>
      <c r="L672" s="149">
        <f t="shared" si="72"/>
        <v>6178</v>
      </c>
      <c r="M672" s="127"/>
      <c r="N672" s="184">
        <v>3.25</v>
      </c>
      <c r="P672" s="155">
        <v>55153</v>
      </c>
      <c r="Q672" s="152"/>
      <c r="R672" s="155" t="s">
        <v>260</v>
      </c>
      <c r="T672" s="159">
        <v>0</v>
      </c>
      <c r="U672" s="23"/>
      <c r="V672" s="153">
        <v>4684</v>
      </c>
      <c r="W672" s="131"/>
      <c r="X672" s="162">
        <v>2.46</v>
      </c>
      <c r="Y672" s="23"/>
      <c r="Z672" s="152">
        <f t="shared" si="73"/>
        <v>-1494</v>
      </c>
      <c r="AB672" s="448" t="s">
        <v>547</v>
      </c>
    </row>
    <row r="673" spans="1:28" ht="15" x14ac:dyDescent="0.25">
      <c r="A673" s="116"/>
      <c r="B673" s="42" t="s">
        <v>279</v>
      </c>
      <c r="C673" s="148"/>
      <c r="D673" s="166">
        <f>+SUBTOTAL(9,D668:D672)</f>
        <v>201059079.93000001</v>
      </c>
      <c r="E673" s="56"/>
      <c r="F673" s="147"/>
      <c r="G673" s="148"/>
      <c r="J673" s="126"/>
      <c r="K673" s="56"/>
      <c r="L673" s="167">
        <f>+SUBTOTAL(9,L668:L672)</f>
        <v>6716763</v>
      </c>
      <c r="M673" s="127"/>
      <c r="N673" s="150">
        <f>+ROUND(L673/$D673*100,2)</f>
        <v>3.34</v>
      </c>
      <c r="P673" s="151"/>
      <c r="Q673" s="152"/>
      <c r="T673" s="130"/>
      <c r="U673" s="57"/>
      <c r="V673" s="168">
        <f>+SUBTOTAL(9,V668:V672)</f>
        <v>10242227</v>
      </c>
      <c r="W673" s="131"/>
      <c r="X673" s="154">
        <f>+ROUND(V673/D673*100,2)</f>
        <v>5.09</v>
      </c>
      <c r="Y673" s="23"/>
      <c r="Z673" s="191">
        <f>+SUBTOTAL(9,Z668:Z672)</f>
        <v>3525464</v>
      </c>
      <c r="AB673" s="448"/>
    </row>
    <row r="674" spans="1:28" ht="15" x14ac:dyDescent="0.25">
      <c r="A674" s="116"/>
      <c r="B674" s="21"/>
      <c r="C674" s="145"/>
      <c r="E674" s="21"/>
      <c r="F674" s="125"/>
      <c r="G674" s="145"/>
      <c r="J674" s="126"/>
      <c r="K674" s="21"/>
      <c r="L674" s="187"/>
      <c r="M674" s="127"/>
      <c r="N674" s="150"/>
      <c r="P674" s="129"/>
      <c r="Q674" s="190"/>
      <c r="T674" s="130"/>
      <c r="U674" s="23"/>
      <c r="V674" s="188"/>
      <c r="W674" s="131"/>
      <c r="X674" s="154"/>
      <c r="Y674" s="23"/>
      <c r="Z674" s="190"/>
      <c r="AB674" s="448"/>
    </row>
    <row r="675" spans="1:28" ht="15" x14ac:dyDescent="0.25">
      <c r="A675" s="198"/>
      <c r="B675" s="68" t="s">
        <v>280</v>
      </c>
      <c r="C675" s="145"/>
      <c r="E675" s="21"/>
      <c r="F675" s="125"/>
      <c r="G675" s="145"/>
      <c r="J675" s="126"/>
      <c r="K675" s="21"/>
      <c r="L675" s="187"/>
      <c r="M675" s="127"/>
      <c r="N675" s="150"/>
      <c r="P675" s="129"/>
      <c r="Q675" s="190"/>
      <c r="T675" s="130"/>
      <c r="U675" s="23"/>
      <c r="V675" s="188"/>
      <c r="W675" s="131"/>
      <c r="X675" s="154"/>
      <c r="Y675" s="23"/>
      <c r="Z675" s="190"/>
      <c r="AB675" s="448"/>
    </row>
    <row r="676" spans="1:28" ht="15" x14ac:dyDescent="0.25">
      <c r="A676" s="116">
        <v>341</v>
      </c>
      <c r="B676" s="36" t="s">
        <v>66</v>
      </c>
      <c r="C676" s="145"/>
      <c r="D676" s="146">
        <v>104311.55</v>
      </c>
      <c r="E676" s="21"/>
      <c r="F676" s="182">
        <v>47483</v>
      </c>
      <c r="G676" s="148"/>
      <c r="H676" s="182" t="s">
        <v>274</v>
      </c>
      <c r="J676" s="183">
        <v>-1</v>
      </c>
      <c r="K676" s="21"/>
      <c r="L676" s="149">
        <f t="shared" ref="L676:L679" si="74">+ROUND(N676*D676/100,0)</f>
        <v>3640</v>
      </c>
      <c r="M676" s="127"/>
      <c r="N676" s="184">
        <v>3.49</v>
      </c>
      <c r="P676" s="155">
        <v>55153</v>
      </c>
      <c r="Q676" s="152"/>
      <c r="R676" s="155" t="s">
        <v>275</v>
      </c>
      <c r="T676" s="159">
        <v>-1</v>
      </c>
      <c r="U676" s="23"/>
      <c r="V676" s="153">
        <v>5155</v>
      </c>
      <c r="W676" s="131"/>
      <c r="X676" s="162">
        <v>4.9400000000000004</v>
      </c>
      <c r="Y676" s="23"/>
      <c r="Z676" s="152">
        <f t="shared" ref="Z676:Z679" si="75">+V676-L676</f>
        <v>1515</v>
      </c>
      <c r="AB676" s="448" t="s">
        <v>547</v>
      </c>
    </row>
    <row r="677" spans="1:28" ht="15" x14ac:dyDescent="0.25">
      <c r="A677" s="116">
        <v>343</v>
      </c>
      <c r="B677" s="36" t="s">
        <v>254</v>
      </c>
      <c r="C677" s="145"/>
      <c r="D677" s="146">
        <v>56679301.890000001</v>
      </c>
      <c r="E677" s="21"/>
      <c r="F677" s="182">
        <v>47483</v>
      </c>
      <c r="G677" s="148"/>
      <c r="H677" s="182" t="s">
        <v>276</v>
      </c>
      <c r="J677" s="183">
        <v>-1</v>
      </c>
      <c r="K677" s="21"/>
      <c r="L677" s="149">
        <f t="shared" si="74"/>
        <v>1609692</v>
      </c>
      <c r="M677" s="127"/>
      <c r="N677" s="184">
        <v>2.84</v>
      </c>
      <c r="P677" s="155">
        <v>55153</v>
      </c>
      <c r="Q677" s="152"/>
      <c r="R677" s="155" t="s">
        <v>277</v>
      </c>
      <c r="T677" s="159">
        <v>-1</v>
      </c>
      <c r="U677" s="23"/>
      <c r="V677" s="153">
        <v>2329011</v>
      </c>
      <c r="W677" s="131"/>
      <c r="X677" s="162">
        <v>4.1100000000000003</v>
      </c>
      <c r="Y677" s="23"/>
      <c r="Z677" s="152">
        <f t="shared" si="75"/>
        <v>719319</v>
      </c>
      <c r="AB677" s="448" t="s">
        <v>547</v>
      </c>
    </row>
    <row r="678" spans="1:28" ht="15" x14ac:dyDescent="0.25">
      <c r="A678" s="116">
        <v>344</v>
      </c>
      <c r="B678" s="36" t="s">
        <v>257</v>
      </c>
      <c r="C678" s="145"/>
      <c r="D678" s="146">
        <v>2696496.33</v>
      </c>
      <c r="E678" s="21"/>
      <c r="F678" s="182">
        <v>47483</v>
      </c>
      <c r="G678" s="148"/>
      <c r="H678" s="182" t="s">
        <v>276</v>
      </c>
      <c r="J678" s="183">
        <v>-1</v>
      </c>
      <c r="K678" s="21"/>
      <c r="L678" s="149">
        <f t="shared" si="74"/>
        <v>76311</v>
      </c>
      <c r="M678" s="127"/>
      <c r="N678" s="184">
        <v>2.83</v>
      </c>
      <c r="P678" s="155">
        <v>55153</v>
      </c>
      <c r="Q678" s="152"/>
      <c r="R678" s="155" t="s">
        <v>271</v>
      </c>
      <c r="T678" s="159">
        <v>-2</v>
      </c>
      <c r="U678" s="23"/>
      <c r="V678" s="153">
        <v>148872</v>
      </c>
      <c r="W678" s="131"/>
      <c r="X678" s="162">
        <v>5.52</v>
      </c>
      <c r="Y678" s="23"/>
      <c r="Z678" s="152">
        <f t="shared" si="75"/>
        <v>72561</v>
      </c>
      <c r="AB678" s="448" t="s">
        <v>547</v>
      </c>
    </row>
    <row r="679" spans="1:28" ht="15" x14ac:dyDescent="0.25">
      <c r="A679" s="116">
        <v>345</v>
      </c>
      <c r="B679" s="19" t="s">
        <v>75</v>
      </c>
      <c r="C679" s="145"/>
      <c r="D679" s="146">
        <v>1805206.74</v>
      </c>
      <c r="E679" s="21"/>
      <c r="F679" s="182">
        <v>47483</v>
      </c>
      <c r="G679" s="148"/>
      <c r="H679" s="182" t="s">
        <v>260</v>
      </c>
      <c r="J679" s="183">
        <v>-1</v>
      </c>
      <c r="K679" s="21"/>
      <c r="L679" s="149">
        <f t="shared" si="74"/>
        <v>50185</v>
      </c>
      <c r="M679" s="127"/>
      <c r="N679" s="184">
        <v>2.78</v>
      </c>
      <c r="P679" s="155">
        <v>55153</v>
      </c>
      <c r="Q679" s="152"/>
      <c r="R679" s="155" t="s">
        <v>278</v>
      </c>
      <c r="T679" s="159">
        <v>-1</v>
      </c>
      <c r="U679" s="23"/>
      <c r="V679" s="153">
        <v>90476</v>
      </c>
      <c r="W679" s="131"/>
      <c r="X679" s="162">
        <v>5.01</v>
      </c>
      <c r="Y679" s="23"/>
      <c r="Z679" s="152">
        <f t="shared" si="75"/>
        <v>40291</v>
      </c>
      <c r="AB679" s="448" t="s">
        <v>547</v>
      </c>
    </row>
    <row r="680" spans="1:28" ht="15" x14ac:dyDescent="0.25">
      <c r="A680" s="116"/>
      <c r="B680" s="42" t="s">
        <v>281</v>
      </c>
      <c r="C680" s="148"/>
      <c r="D680" s="166">
        <f>+SUBTOTAL(9,D676:D679)</f>
        <v>61285316.509999998</v>
      </c>
      <c r="E680" s="56"/>
      <c r="F680" s="147"/>
      <c r="G680" s="148"/>
      <c r="J680" s="126"/>
      <c r="K680" s="56"/>
      <c r="L680" s="167">
        <f>+SUBTOTAL(9,L676:L679)</f>
        <v>1739828</v>
      </c>
      <c r="M680" s="127"/>
      <c r="N680" s="150">
        <f>+ROUND(L680/$D680*100,2)</f>
        <v>2.84</v>
      </c>
      <c r="P680" s="151"/>
      <c r="Q680" s="152"/>
      <c r="T680" s="130"/>
      <c r="U680" s="57"/>
      <c r="V680" s="168">
        <f>+SUBTOTAL(9,V676:V679)</f>
        <v>2573514</v>
      </c>
      <c r="W680" s="131"/>
      <c r="X680" s="154">
        <f>+ROUND(V680/D680*100,2)</f>
        <v>4.2</v>
      </c>
      <c r="Y680" s="23"/>
      <c r="Z680" s="191">
        <f>+SUBTOTAL(9,Z676:Z679)</f>
        <v>833686</v>
      </c>
      <c r="AB680" s="448"/>
    </row>
    <row r="681" spans="1:28" ht="15" x14ac:dyDescent="0.25">
      <c r="A681" s="116"/>
      <c r="B681" s="21"/>
      <c r="C681" s="145"/>
      <c r="E681" s="21"/>
      <c r="F681" s="125"/>
      <c r="G681" s="145"/>
      <c r="J681" s="126"/>
      <c r="K681" s="21"/>
      <c r="L681" s="187"/>
      <c r="M681" s="127"/>
      <c r="N681" s="150"/>
      <c r="P681" s="129"/>
      <c r="Q681" s="190"/>
      <c r="T681" s="130"/>
      <c r="U681" s="23"/>
      <c r="V681" s="188"/>
      <c r="W681" s="131"/>
      <c r="X681" s="154"/>
      <c r="Y681" s="23"/>
      <c r="Z681" s="190"/>
      <c r="AB681" s="448"/>
    </row>
    <row r="682" spans="1:28" ht="15" x14ac:dyDescent="0.25">
      <c r="A682" s="198"/>
      <c r="B682" s="68" t="s">
        <v>282</v>
      </c>
      <c r="C682" s="145"/>
      <c r="E682" s="21"/>
      <c r="F682" s="125"/>
      <c r="G682" s="145"/>
      <c r="J682" s="126"/>
      <c r="K682" s="21"/>
      <c r="L682" s="187"/>
      <c r="M682" s="127"/>
      <c r="N682" s="150"/>
      <c r="P682" s="129"/>
      <c r="Q682" s="190"/>
      <c r="T682" s="130"/>
      <c r="U682" s="23"/>
      <c r="V682" s="188"/>
      <c r="W682" s="131"/>
      <c r="X682" s="154"/>
      <c r="Y682" s="23"/>
      <c r="Z682" s="190"/>
      <c r="AB682" s="448"/>
    </row>
    <row r="683" spans="1:28" ht="15" x14ac:dyDescent="0.25">
      <c r="A683" s="116">
        <v>341</v>
      </c>
      <c r="B683" s="36" t="s">
        <v>66</v>
      </c>
      <c r="C683" s="145"/>
      <c r="D683" s="146">
        <v>12107428.26</v>
      </c>
      <c r="E683" s="21"/>
      <c r="F683" s="182">
        <v>50770</v>
      </c>
      <c r="G683" s="148"/>
      <c r="H683" s="182" t="s">
        <v>274</v>
      </c>
      <c r="J683" s="183">
        <v>-1</v>
      </c>
      <c r="K683" s="21"/>
      <c r="L683" s="149">
        <f t="shared" ref="L683:L687" si="76">+ROUND(N683*D683/100,0)</f>
        <v>427392</v>
      </c>
      <c r="M683" s="127"/>
      <c r="N683" s="184">
        <v>3.53</v>
      </c>
      <c r="P683" s="155">
        <v>54788</v>
      </c>
      <c r="Q683" s="152"/>
      <c r="R683" s="155" t="s">
        <v>275</v>
      </c>
      <c r="T683" s="159">
        <v>-1</v>
      </c>
      <c r="U683" s="23"/>
      <c r="V683" s="153">
        <v>289531</v>
      </c>
      <c r="W683" s="131"/>
      <c r="X683" s="162">
        <v>2.39</v>
      </c>
      <c r="Y683" s="23"/>
      <c r="Z683" s="152">
        <f t="shared" ref="Z683:Z687" si="77">+V683-L683</f>
        <v>-137861</v>
      </c>
      <c r="AB683" s="448" t="s">
        <v>547</v>
      </c>
    </row>
    <row r="684" spans="1:28" ht="15" x14ac:dyDescent="0.25">
      <c r="A684" s="116">
        <v>343</v>
      </c>
      <c r="B684" s="36" t="s">
        <v>254</v>
      </c>
      <c r="C684" s="145"/>
      <c r="D684" s="146">
        <v>486192448.25999999</v>
      </c>
      <c r="E684" s="21"/>
      <c r="F684" s="182">
        <v>50770</v>
      </c>
      <c r="G684" s="148"/>
      <c r="H684" s="182" t="s">
        <v>276</v>
      </c>
      <c r="J684" s="183">
        <v>-1</v>
      </c>
      <c r="K684" s="21"/>
      <c r="L684" s="149">
        <f t="shared" si="76"/>
        <v>16384686</v>
      </c>
      <c r="M684" s="127"/>
      <c r="N684" s="184">
        <v>3.37</v>
      </c>
      <c r="P684" s="155">
        <v>54788</v>
      </c>
      <c r="Q684" s="152"/>
      <c r="R684" s="155" t="s">
        <v>277</v>
      </c>
      <c r="T684" s="159">
        <v>-1</v>
      </c>
      <c r="U684" s="23"/>
      <c r="V684" s="153">
        <v>20699052</v>
      </c>
      <c r="W684" s="131"/>
      <c r="X684" s="162">
        <v>4.26</v>
      </c>
      <c r="Y684" s="23"/>
      <c r="Z684" s="152">
        <f t="shared" si="77"/>
        <v>4314366</v>
      </c>
      <c r="AB684" s="448" t="s">
        <v>547</v>
      </c>
    </row>
    <row r="685" spans="1:28" ht="15" x14ac:dyDescent="0.25">
      <c r="A685" s="116">
        <v>344</v>
      </c>
      <c r="B685" s="36" t="s">
        <v>257</v>
      </c>
      <c r="C685" s="145"/>
      <c r="D685" s="146">
        <v>15239764.18</v>
      </c>
      <c r="E685" s="21"/>
      <c r="F685" s="182">
        <v>50770</v>
      </c>
      <c r="G685" s="148"/>
      <c r="H685" s="182" t="s">
        <v>276</v>
      </c>
      <c r="J685" s="183">
        <v>-1</v>
      </c>
      <c r="K685" s="21"/>
      <c r="L685" s="149">
        <f t="shared" si="76"/>
        <v>513580</v>
      </c>
      <c r="M685" s="127"/>
      <c r="N685" s="184">
        <v>3.37</v>
      </c>
      <c r="P685" s="155">
        <v>54788</v>
      </c>
      <c r="Q685" s="152"/>
      <c r="R685" s="155" t="s">
        <v>271</v>
      </c>
      <c r="T685" s="159">
        <v>-2</v>
      </c>
      <c r="U685" s="23"/>
      <c r="V685" s="153">
        <v>905061</v>
      </c>
      <c r="W685" s="131"/>
      <c r="X685" s="162">
        <v>5.94</v>
      </c>
      <c r="Y685" s="23"/>
      <c r="Z685" s="152">
        <f t="shared" si="77"/>
        <v>391481</v>
      </c>
      <c r="AB685" s="448" t="s">
        <v>547</v>
      </c>
    </row>
    <row r="686" spans="1:28" ht="15" x14ac:dyDescent="0.25">
      <c r="A686" s="116">
        <v>345</v>
      </c>
      <c r="B686" s="19" t="s">
        <v>75</v>
      </c>
      <c r="C686" s="145"/>
      <c r="D686" s="146">
        <v>31197521</v>
      </c>
      <c r="E686" s="21"/>
      <c r="F686" s="182">
        <v>50770</v>
      </c>
      <c r="G686" s="148"/>
      <c r="H686" s="182" t="s">
        <v>260</v>
      </c>
      <c r="J686" s="183">
        <v>0</v>
      </c>
      <c r="K686" s="21"/>
      <c r="L686" s="149">
        <f t="shared" si="76"/>
        <v>1029518</v>
      </c>
      <c r="M686" s="127"/>
      <c r="N686" s="184">
        <v>3.3</v>
      </c>
      <c r="P686" s="155">
        <v>54788</v>
      </c>
      <c r="Q686" s="152"/>
      <c r="R686" s="155" t="s">
        <v>278</v>
      </c>
      <c r="T686" s="159">
        <v>-1</v>
      </c>
      <c r="U686" s="23"/>
      <c r="V686" s="153">
        <v>728609</v>
      </c>
      <c r="W686" s="131"/>
      <c r="X686" s="162">
        <v>2.34</v>
      </c>
      <c r="Y686" s="23"/>
      <c r="Z686" s="152">
        <f t="shared" si="77"/>
        <v>-300909</v>
      </c>
      <c r="AB686" s="448" t="s">
        <v>547</v>
      </c>
    </row>
    <row r="687" spans="1:28" ht="15" x14ac:dyDescent="0.25">
      <c r="A687" s="116">
        <v>346</v>
      </c>
      <c r="B687" s="36" t="s">
        <v>78</v>
      </c>
      <c r="C687" s="145"/>
      <c r="D687" s="146">
        <v>4342766.88</v>
      </c>
      <c r="E687" s="21"/>
      <c r="F687" s="182">
        <v>50770</v>
      </c>
      <c r="G687" s="148"/>
      <c r="H687" s="182" t="s">
        <v>260</v>
      </c>
      <c r="J687" s="183">
        <v>0</v>
      </c>
      <c r="K687" s="21"/>
      <c r="L687" s="149">
        <f t="shared" si="76"/>
        <v>142443</v>
      </c>
      <c r="M687" s="127"/>
      <c r="N687" s="184">
        <v>3.28</v>
      </c>
      <c r="P687" s="155">
        <v>54788</v>
      </c>
      <c r="Q687" s="152"/>
      <c r="R687" s="155" t="s">
        <v>260</v>
      </c>
      <c r="T687" s="159">
        <v>0</v>
      </c>
      <c r="U687" s="23"/>
      <c r="V687" s="153">
        <v>131137</v>
      </c>
      <c r="W687" s="131"/>
      <c r="X687" s="162">
        <v>3.02</v>
      </c>
      <c r="Y687" s="23"/>
      <c r="Z687" s="152">
        <f t="shared" si="77"/>
        <v>-11306</v>
      </c>
      <c r="AB687" s="448" t="s">
        <v>547</v>
      </c>
    </row>
    <row r="688" spans="1:28" ht="15" x14ac:dyDescent="0.25">
      <c r="A688" s="116"/>
      <c r="B688" s="42" t="s">
        <v>283</v>
      </c>
      <c r="C688" s="148"/>
      <c r="D688" s="166">
        <f>+SUBTOTAL(9,D683:D687)</f>
        <v>549079928.58000004</v>
      </c>
      <c r="E688" s="56"/>
      <c r="F688" s="147"/>
      <c r="G688" s="148"/>
      <c r="J688" s="126"/>
      <c r="K688" s="56"/>
      <c r="L688" s="167">
        <f>+SUBTOTAL(9,L683:L687)</f>
        <v>18497619</v>
      </c>
      <c r="M688" s="127"/>
      <c r="N688" s="150">
        <f>+ROUND(L688/$D688*100,2)</f>
        <v>3.37</v>
      </c>
      <c r="P688" s="151"/>
      <c r="Q688" s="152"/>
      <c r="T688" s="130"/>
      <c r="U688" s="57"/>
      <c r="V688" s="168">
        <f>+SUBTOTAL(9,V683:V687)</f>
        <v>22753390</v>
      </c>
      <c r="W688" s="131"/>
      <c r="X688" s="154">
        <f>+ROUND(V688/D688*100,2)</f>
        <v>4.1399999999999997</v>
      </c>
      <c r="Y688" s="23"/>
      <c r="Z688" s="191">
        <f>+SUBTOTAL(9,Z683:Z687)</f>
        <v>4255771</v>
      </c>
      <c r="AB688" s="448"/>
    </row>
    <row r="689" spans="1:28" ht="15" x14ac:dyDescent="0.25">
      <c r="A689" s="116"/>
      <c r="B689" s="21"/>
      <c r="C689" s="145"/>
      <c r="E689" s="21"/>
      <c r="F689" s="125"/>
      <c r="G689" s="145"/>
      <c r="J689" s="126"/>
      <c r="K689" s="21"/>
      <c r="L689" s="187"/>
      <c r="M689" s="127"/>
      <c r="N689" s="150"/>
      <c r="P689" s="129"/>
      <c r="Q689" s="190"/>
      <c r="T689" s="130"/>
      <c r="U689" s="23"/>
      <c r="V689" s="188"/>
      <c r="W689" s="131"/>
      <c r="X689" s="154"/>
      <c r="Y689" s="23"/>
      <c r="Z689" s="190"/>
      <c r="AB689" s="448"/>
    </row>
    <row r="690" spans="1:28" ht="15" x14ac:dyDescent="0.25">
      <c r="A690" s="198"/>
      <c r="B690" s="68" t="s">
        <v>284</v>
      </c>
      <c r="C690" s="145"/>
      <c r="E690" s="21"/>
      <c r="F690" s="125"/>
      <c r="G690" s="145"/>
      <c r="J690" s="126"/>
      <c r="K690" s="21"/>
      <c r="L690" s="187"/>
      <c r="M690" s="127"/>
      <c r="N690" s="150"/>
      <c r="P690" s="129"/>
      <c r="Q690" s="190"/>
      <c r="T690" s="130"/>
      <c r="U690" s="23"/>
      <c r="V690" s="188"/>
      <c r="W690" s="131"/>
      <c r="X690" s="154"/>
      <c r="Y690" s="23"/>
      <c r="Z690" s="190"/>
      <c r="AB690" s="448"/>
    </row>
    <row r="691" spans="1:28" ht="15" x14ac:dyDescent="0.25">
      <c r="A691" s="116">
        <v>341</v>
      </c>
      <c r="B691" s="36" t="s">
        <v>66</v>
      </c>
      <c r="C691" s="145"/>
      <c r="D691" s="146">
        <v>5545542.3799999999</v>
      </c>
      <c r="E691" s="21"/>
      <c r="F691" s="182">
        <v>50770</v>
      </c>
      <c r="G691" s="148"/>
      <c r="H691" s="182" t="s">
        <v>274</v>
      </c>
      <c r="J691" s="183">
        <v>-1</v>
      </c>
      <c r="K691" s="21"/>
      <c r="L691" s="149">
        <f t="shared" ref="L691:L695" si="78">+ROUND(N691*D691/100,0)</f>
        <v>190767</v>
      </c>
      <c r="M691" s="127"/>
      <c r="N691" s="184">
        <v>3.44</v>
      </c>
      <c r="P691" s="155">
        <v>54788</v>
      </c>
      <c r="Q691" s="152"/>
      <c r="R691" s="155" t="s">
        <v>275</v>
      </c>
      <c r="T691" s="159">
        <v>-1</v>
      </c>
      <c r="U691" s="23"/>
      <c r="V691" s="153">
        <v>122379</v>
      </c>
      <c r="W691" s="131"/>
      <c r="X691" s="162">
        <v>2.21</v>
      </c>
      <c r="Y691" s="23"/>
      <c r="Z691" s="152">
        <f t="shared" ref="Z691:Z695" si="79">+V691-L691</f>
        <v>-68388</v>
      </c>
      <c r="AB691" s="448" t="s">
        <v>548</v>
      </c>
    </row>
    <row r="692" spans="1:28" ht="15" x14ac:dyDescent="0.25">
      <c r="A692" s="116">
        <v>343</v>
      </c>
      <c r="B692" s="36" t="s">
        <v>254</v>
      </c>
      <c r="C692" s="145"/>
      <c r="D692" s="146">
        <v>126543105.11</v>
      </c>
      <c r="E692" s="21"/>
      <c r="F692" s="182">
        <v>50770</v>
      </c>
      <c r="G692" s="148"/>
      <c r="H692" s="182" t="s">
        <v>276</v>
      </c>
      <c r="J692" s="183">
        <v>-1</v>
      </c>
      <c r="K692" s="21"/>
      <c r="L692" s="149">
        <f t="shared" si="78"/>
        <v>4175922</v>
      </c>
      <c r="M692" s="127"/>
      <c r="N692" s="184">
        <v>3.3</v>
      </c>
      <c r="P692" s="155">
        <v>54788</v>
      </c>
      <c r="Q692" s="152"/>
      <c r="R692" s="155" t="s">
        <v>277</v>
      </c>
      <c r="T692" s="159">
        <v>-1</v>
      </c>
      <c r="U692" s="23"/>
      <c r="V692" s="153">
        <v>7378849</v>
      </c>
      <c r="W692" s="131"/>
      <c r="X692" s="162">
        <v>5.83</v>
      </c>
      <c r="Y692" s="23"/>
      <c r="Z692" s="152">
        <f t="shared" si="79"/>
        <v>3202927</v>
      </c>
      <c r="AB692" s="448" t="s">
        <v>548</v>
      </c>
    </row>
    <row r="693" spans="1:28" ht="15" x14ac:dyDescent="0.25">
      <c r="A693" s="116">
        <v>344</v>
      </c>
      <c r="B693" s="36" t="s">
        <v>257</v>
      </c>
      <c r="C693" s="145"/>
      <c r="D693" s="146">
        <v>4143912.35</v>
      </c>
      <c r="E693" s="21"/>
      <c r="F693" s="182">
        <v>50770</v>
      </c>
      <c r="G693" s="148"/>
      <c r="H693" s="182" t="s">
        <v>276</v>
      </c>
      <c r="J693" s="183">
        <v>-1</v>
      </c>
      <c r="K693" s="21"/>
      <c r="L693" s="149">
        <f t="shared" si="78"/>
        <v>137163</v>
      </c>
      <c r="M693" s="127"/>
      <c r="N693" s="184">
        <v>3.31</v>
      </c>
      <c r="P693" s="155">
        <v>54788</v>
      </c>
      <c r="Q693" s="152"/>
      <c r="R693" s="155" t="s">
        <v>271</v>
      </c>
      <c r="T693" s="159">
        <v>-2</v>
      </c>
      <c r="U693" s="23"/>
      <c r="V693" s="153">
        <v>294308</v>
      </c>
      <c r="W693" s="131"/>
      <c r="X693" s="162">
        <v>7.1</v>
      </c>
      <c r="Y693" s="23"/>
      <c r="Z693" s="152">
        <f t="shared" si="79"/>
        <v>157145</v>
      </c>
      <c r="AB693" s="448" t="s">
        <v>548</v>
      </c>
    </row>
    <row r="694" spans="1:28" ht="15" x14ac:dyDescent="0.25">
      <c r="A694" s="116">
        <v>345</v>
      </c>
      <c r="B694" s="19" t="s">
        <v>75</v>
      </c>
      <c r="C694" s="145"/>
      <c r="D694" s="146">
        <v>8152301.0199999996</v>
      </c>
      <c r="E694" s="21"/>
      <c r="F694" s="182">
        <v>50770</v>
      </c>
      <c r="G694" s="148"/>
      <c r="H694" s="182" t="s">
        <v>260</v>
      </c>
      <c r="J694" s="183">
        <v>0</v>
      </c>
      <c r="K694" s="21"/>
      <c r="L694" s="149">
        <f t="shared" si="78"/>
        <v>264135</v>
      </c>
      <c r="M694" s="127"/>
      <c r="N694" s="184">
        <v>3.24</v>
      </c>
      <c r="P694" s="155">
        <v>54788</v>
      </c>
      <c r="Q694" s="152"/>
      <c r="R694" s="155" t="s">
        <v>278</v>
      </c>
      <c r="T694" s="159">
        <v>-1</v>
      </c>
      <c r="U694" s="23"/>
      <c r="V694" s="153">
        <v>317202</v>
      </c>
      <c r="W694" s="131"/>
      <c r="X694" s="162">
        <v>3.89</v>
      </c>
      <c r="Y694" s="23"/>
      <c r="Z694" s="152">
        <f t="shared" si="79"/>
        <v>53067</v>
      </c>
      <c r="AB694" s="448" t="s">
        <v>548</v>
      </c>
    </row>
    <row r="695" spans="1:28" ht="15" x14ac:dyDescent="0.25">
      <c r="A695" s="116">
        <v>346</v>
      </c>
      <c r="B695" s="36" t="s">
        <v>78</v>
      </c>
      <c r="C695" s="145"/>
      <c r="D695" s="146">
        <v>206923</v>
      </c>
      <c r="E695" s="21"/>
      <c r="F695" s="182">
        <v>50770</v>
      </c>
      <c r="G695" s="148"/>
      <c r="H695" s="182" t="s">
        <v>260</v>
      </c>
      <c r="J695" s="183">
        <v>0</v>
      </c>
      <c r="K695" s="21"/>
      <c r="L695" s="149">
        <f t="shared" si="78"/>
        <v>6642</v>
      </c>
      <c r="M695" s="127"/>
      <c r="N695" s="184">
        <v>3.21</v>
      </c>
      <c r="P695" s="155">
        <v>54788</v>
      </c>
      <c r="Q695" s="152"/>
      <c r="R695" s="155" t="s">
        <v>260</v>
      </c>
      <c r="T695" s="159">
        <v>0</v>
      </c>
      <c r="U695" s="23"/>
      <c r="V695" s="153">
        <v>4819</v>
      </c>
      <c r="W695" s="131"/>
      <c r="X695" s="162">
        <v>2.33</v>
      </c>
      <c r="Y695" s="23"/>
      <c r="Z695" s="152">
        <f t="shared" si="79"/>
        <v>-1823</v>
      </c>
      <c r="AB695" s="448" t="s">
        <v>548</v>
      </c>
    </row>
    <row r="696" spans="1:28" ht="15" x14ac:dyDescent="0.25">
      <c r="A696" s="116"/>
      <c r="B696" s="42" t="s">
        <v>285</v>
      </c>
      <c r="C696" s="148"/>
      <c r="D696" s="166">
        <f>+SUBTOTAL(9,D691:D695)</f>
        <v>144591783.86000001</v>
      </c>
      <c r="E696" s="56"/>
      <c r="F696" s="147"/>
      <c r="G696" s="148"/>
      <c r="J696" s="126"/>
      <c r="K696" s="56"/>
      <c r="L696" s="167">
        <f>+SUBTOTAL(9,L691:L695)</f>
        <v>4774629</v>
      </c>
      <c r="M696" s="127"/>
      <c r="N696" s="150">
        <f>+ROUND(L696/$D696*100,2)</f>
        <v>3.3</v>
      </c>
      <c r="P696" s="151"/>
      <c r="Q696" s="152"/>
      <c r="T696" s="130"/>
      <c r="U696" s="57"/>
      <c r="V696" s="168">
        <f>+SUBTOTAL(9,V691:V695)</f>
        <v>8117557</v>
      </c>
      <c r="W696" s="131"/>
      <c r="X696" s="154">
        <f>+ROUND(V696/D696*100,2)</f>
        <v>5.61</v>
      </c>
      <c r="Y696" s="23"/>
      <c r="Z696" s="191">
        <f>+SUBTOTAL(9,Z691:Z695)</f>
        <v>3342928</v>
      </c>
      <c r="AB696" s="448"/>
    </row>
    <row r="697" spans="1:28" ht="15" x14ac:dyDescent="0.25">
      <c r="A697" s="116"/>
      <c r="B697" s="21"/>
      <c r="C697" s="145"/>
      <c r="E697" s="21"/>
      <c r="F697" s="125"/>
      <c r="G697" s="145"/>
      <c r="J697" s="126"/>
      <c r="K697" s="21"/>
      <c r="L697" s="187"/>
      <c r="M697" s="127"/>
      <c r="N697" s="150"/>
      <c r="P697" s="129"/>
      <c r="Q697" s="190"/>
      <c r="T697" s="130"/>
      <c r="U697" s="23"/>
      <c r="V697" s="188"/>
      <c r="W697" s="131"/>
      <c r="X697" s="154"/>
      <c r="Y697" s="23"/>
      <c r="Z697" s="190"/>
      <c r="AB697" s="448"/>
    </row>
    <row r="698" spans="1:28" ht="15" x14ac:dyDescent="0.25">
      <c r="A698" s="198"/>
      <c r="B698" s="68" t="s">
        <v>286</v>
      </c>
      <c r="C698" s="145"/>
      <c r="E698" s="21"/>
      <c r="F698" s="125"/>
      <c r="G698" s="145"/>
      <c r="J698" s="126"/>
      <c r="K698" s="21"/>
      <c r="L698" s="187"/>
      <c r="M698" s="127"/>
      <c r="N698" s="150"/>
      <c r="P698" s="129"/>
      <c r="Q698" s="190"/>
      <c r="T698" s="130"/>
      <c r="U698" s="23"/>
      <c r="V698" s="188"/>
      <c r="W698" s="131"/>
      <c r="X698" s="154"/>
      <c r="Y698" s="23"/>
      <c r="Z698" s="190"/>
      <c r="AB698" s="448"/>
    </row>
    <row r="699" spans="1:28" ht="15" x14ac:dyDescent="0.25">
      <c r="A699" s="116">
        <v>341</v>
      </c>
      <c r="B699" s="36" t="s">
        <v>66</v>
      </c>
      <c r="C699" s="145"/>
      <c r="D699" s="146">
        <v>7891536.9199999999</v>
      </c>
      <c r="E699" s="21"/>
      <c r="F699" s="182">
        <v>51135</v>
      </c>
      <c r="G699" s="148"/>
      <c r="H699" s="182" t="s">
        <v>274</v>
      </c>
      <c r="J699" s="183">
        <v>-1</v>
      </c>
      <c r="K699" s="21"/>
      <c r="L699" s="149">
        <f t="shared" ref="L699:L703" si="80">+ROUND(N699*D699/100,0)</f>
        <v>273836</v>
      </c>
      <c r="M699" s="127"/>
      <c r="N699" s="184">
        <v>3.47</v>
      </c>
      <c r="P699" s="155">
        <v>54788</v>
      </c>
      <c r="Q699" s="152"/>
      <c r="R699" s="155" t="s">
        <v>275</v>
      </c>
      <c r="T699" s="159">
        <v>-1</v>
      </c>
      <c r="U699" s="23"/>
      <c r="V699" s="153">
        <v>180251</v>
      </c>
      <c r="W699" s="131"/>
      <c r="X699" s="162">
        <v>2.2799999999999998</v>
      </c>
      <c r="Y699" s="23"/>
      <c r="Z699" s="152">
        <f t="shared" ref="Z699:Z703" si="81">+V699-L699</f>
        <v>-93585</v>
      </c>
      <c r="AB699" s="448" t="s">
        <v>547</v>
      </c>
    </row>
    <row r="700" spans="1:28" ht="15" x14ac:dyDescent="0.25">
      <c r="A700" s="116">
        <v>343</v>
      </c>
      <c r="B700" s="36" t="s">
        <v>254</v>
      </c>
      <c r="C700" s="145"/>
      <c r="D700" s="146">
        <v>202248101.06</v>
      </c>
      <c r="E700" s="21"/>
      <c r="F700" s="182">
        <v>51135</v>
      </c>
      <c r="G700" s="148"/>
      <c r="H700" s="182" t="s">
        <v>276</v>
      </c>
      <c r="J700" s="183">
        <v>-1</v>
      </c>
      <c r="K700" s="21"/>
      <c r="L700" s="149">
        <f t="shared" si="80"/>
        <v>6714637</v>
      </c>
      <c r="M700" s="127"/>
      <c r="N700" s="184">
        <v>3.32</v>
      </c>
      <c r="P700" s="155">
        <v>54788</v>
      </c>
      <c r="Q700" s="152"/>
      <c r="R700" s="155" t="s">
        <v>277</v>
      </c>
      <c r="T700" s="159">
        <v>-1</v>
      </c>
      <c r="U700" s="23"/>
      <c r="V700" s="153">
        <v>11070426</v>
      </c>
      <c r="W700" s="131"/>
      <c r="X700" s="162">
        <v>5.47</v>
      </c>
      <c r="Y700" s="23"/>
      <c r="Z700" s="152">
        <f t="shared" si="81"/>
        <v>4355789</v>
      </c>
      <c r="AB700" s="448" t="s">
        <v>547</v>
      </c>
    </row>
    <row r="701" spans="1:28" ht="15" x14ac:dyDescent="0.25">
      <c r="A701" s="116">
        <v>344</v>
      </c>
      <c r="B701" s="36" t="s">
        <v>257</v>
      </c>
      <c r="C701" s="145"/>
      <c r="D701" s="146">
        <v>6082661.5499999998</v>
      </c>
      <c r="E701" s="21"/>
      <c r="F701" s="182">
        <v>51135</v>
      </c>
      <c r="G701" s="148"/>
      <c r="H701" s="182" t="s">
        <v>276</v>
      </c>
      <c r="J701" s="183">
        <v>-1</v>
      </c>
      <c r="K701" s="21"/>
      <c r="L701" s="149">
        <f t="shared" si="80"/>
        <v>201944</v>
      </c>
      <c r="M701" s="127"/>
      <c r="N701" s="184">
        <v>3.32</v>
      </c>
      <c r="P701" s="155">
        <v>54788</v>
      </c>
      <c r="Q701" s="152"/>
      <c r="R701" s="155" t="s">
        <v>271</v>
      </c>
      <c r="T701" s="159">
        <v>-2</v>
      </c>
      <c r="U701" s="23"/>
      <c r="V701" s="153">
        <v>456228</v>
      </c>
      <c r="W701" s="131"/>
      <c r="X701" s="162">
        <v>7.5</v>
      </c>
      <c r="Y701" s="23"/>
      <c r="Z701" s="152">
        <f t="shared" si="81"/>
        <v>254284</v>
      </c>
      <c r="AB701" s="448" t="s">
        <v>547</v>
      </c>
    </row>
    <row r="702" spans="1:28" ht="15" x14ac:dyDescent="0.25">
      <c r="A702" s="116">
        <v>345</v>
      </c>
      <c r="B702" s="19" t="s">
        <v>75</v>
      </c>
      <c r="C702" s="145"/>
      <c r="D702" s="146">
        <v>15341052.869999999</v>
      </c>
      <c r="E702" s="21"/>
      <c r="F702" s="182">
        <v>51135</v>
      </c>
      <c r="G702" s="148"/>
      <c r="H702" s="182" t="s">
        <v>260</v>
      </c>
      <c r="J702" s="183">
        <v>0</v>
      </c>
      <c r="K702" s="21"/>
      <c r="L702" s="149">
        <f t="shared" si="80"/>
        <v>495516</v>
      </c>
      <c r="M702" s="127"/>
      <c r="N702" s="184">
        <v>3.23</v>
      </c>
      <c r="P702" s="155">
        <v>54788</v>
      </c>
      <c r="Q702" s="152"/>
      <c r="R702" s="155" t="s">
        <v>278</v>
      </c>
      <c r="T702" s="159">
        <v>-1</v>
      </c>
      <c r="U702" s="23"/>
      <c r="V702" s="153">
        <v>366514</v>
      </c>
      <c r="W702" s="131"/>
      <c r="X702" s="162">
        <v>2.39</v>
      </c>
      <c r="Y702" s="23"/>
      <c r="Z702" s="152">
        <f t="shared" si="81"/>
        <v>-129002</v>
      </c>
      <c r="AB702" s="448" t="s">
        <v>547</v>
      </c>
    </row>
    <row r="703" spans="1:28" ht="15" x14ac:dyDescent="0.25">
      <c r="A703" s="116">
        <v>346</v>
      </c>
      <c r="B703" s="36" t="s">
        <v>78</v>
      </c>
      <c r="C703" s="145"/>
      <c r="D703" s="146">
        <v>160716.5</v>
      </c>
      <c r="E703" s="21"/>
      <c r="F703" s="182">
        <v>51135</v>
      </c>
      <c r="G703" s="148"/>
      <c r="H703" s="182" t="s">
        <v>260</v>
      </c>
      <c r="J703" s="183">
        <v>0</v>
      </c>
      <c r="K703" s="21"/>
      <c r="L703" s="149">
        <f t="shared" si="80"/>
        <v>5191</v>
      </c>
      <c r="M703" s="127"/>
      <c r="N703" s="184">
        <v>3.23</v>
      </c>
      <c r="P703" s="155">
        <v>54788</v>
      </c>
      <c r="Q703" s="152"/>
      <c r="R703" s="155" t="s">
        <v>260</v>
      </c>
      <c r="T703" s="159">
        <v>0</v>
      </c>
      <c r="U703" s="23"/>
      <c r="V703" s="153">
        <v>4079</v>
      </c>
      <c r="W703" s="131"/>
      <c r="X703" s="162">
        <v>2.54</v>
      </c>
      <c r="Y703" s="23"/>
      <c r="Z703" s="152">
        <f t="shared" si="81"/>
        <v>-1112</v>
      </c>
      <c r="AB703" s="448" t="s">
        <v>547</v>
      </c>
    </row>
    <row r="704" spans="1:28" x14ac:dyDescent="0.2">
      <c r="A704" s="116"/>
      <c r="B704" s="42" t="s">
        <v>287</v>
      </c>
      <c r="C704" s="148"/>
      <c r="D704" s="166">
        <f>+SUBTOTAL(9,D699:D703)</f>
        <v>231724068.90000001</v>
      </c>
      <c r="E704" s="56"/>
      <c r="F704" s="147"/>
      <c r="G704" s="148"/>
      <c r="J704" s="126"/>
      <c r="K704" s="56"/>
      <c r="L704" s="167">
        <f>+SUBTOTAL(9,L699:L703)</f>
        <v>7691124</v>
      </c>
      <c r="M704" s="127"/>
      <c r="N704" s="150">
        <f>+ROUND(L704/$D704*100,2)</f>
        <v>3.32</v>
      </c>
      <c r="P704" s="151"/>
      <c r="Q704" s="152"/>
      <c r="T704" s="130"/>
      <c r="U704" s="57"/>
      <c r="V704" s="168">
        <f>+SUBTOTAL(9,V699:V703)</f>
        <v>12077498</v>
      </c>
      <c r="W704" s="131"/>
      <c r="X704" s="154">
        <f>+ROUND(V704/D704*100,2)</f>
        <v>5.21</v>
      </c>
      <c r="Y704" s="23"/>
      <c r="Z704" s="191">
        <f>+SUBTOTAL(9,Z699:Z703)</f>
        <v>4386374</v>
      </c>
    </row>
    <row r="705" spans="1:28" x14ac:dyDescent="0.2">
      <c r="A705" s="116"/>
      <c r="B705" s="21"/>
      <c r="C705" s="145"/>
      <c r="E705" s="21"/>
      <c r="F705" s="125"/>
      <c r="G705" s="145"/>
      <c r="J705" s="126"/>
      <c r="K705" s="21"/>
      <c r="L705" s="187"/>
      <c r="M705" s="127"/>
      <c r="N705" s="150"/>
      <c r="P705" s="129"/>
      <c r="Q705" s="190"/>
      <c r="T705" s="130"/>
      <c r="U705" s="23"/>
      <c r="V705" s="188"/>
      <c r="W705" s="131"/>
      <c r="X705" s="154"/>
      <c r="Y705" s="23"/>
      <c r="Z705" s="190"/>
    </row>
    <row r="706" spans="1:28" x14ac:dyDescent="0.2">
      <c r="A706" s="198"/>
      <c r="B706" s="68" t="s">
        <v>288</v>
      </c>
      <c r="C706" s="145"/>
      <c r="E706" s="21"/>
      <c r="F706" s="125"/>
      <c r="G706" s="145"/>
      <c r="J706" s="126"/>
      <c r="K706" s="21"/>
      <c r="L706" s="187"/>
      <c r="M706" s="127"/>
      <c r="N706" s="150"/>
      <c r="P706" s="129"/>
      <c r="Q706" s="190"/>
      <c r="T706" s="130"/>
      <c r="U706" s="23"/>
      <c r="V706" s="188"/>
      <c r="W706" s="131"/>
      <c r="X706" s="154"/>
      <c r="Y706" s="23"/>
      <c r="Z706" s="190"/>
    </row>
    <row r="707" spans="1:28" ht="15" x14ac:dyDescent="0.25">
      <c r="A707" s="116">
        <v>341</v>
      </c>
      <c r="B707" s="36" t="s">
        <v>66</v>
      </c>
      <c r="C707" s="145"/>
      <c r="D707" s="146">
        <v>5038134.3099999996</v>
      </c>
      <c r="E707" s="21"/>
      <c r="F707" s="182">
        <v>50040</v>
      </c>
      <c r="G707" s="148"/>
      <c r="H707" s="182" t="s">
        <v>274</v>
      </c>
      <c r="J707" s="183">
        <v>-1</v>
      </c>
      <c r="K707" s="21"/>
      <c r="L707" s="149">
        <f t="shared" ref="L707:L711" si="82">+ROUND(N707*D707/100,0)</f>
        <v>170793</v>
      </c>
      <c r="M707" s="127"/>
      <c r="N707" s="184">
        <v>3.39</v>
      </c>
      <c r="P707" s="155">
        <v>54788</v>
      </c>
      <c r="Q707" s="152"/>
      <c r="R707" s="155" t="s">
        <v>275</v>
      </c>
      <c r="T707" s="159">
        <v>-1</v>
      </c>
      <c r="U707" s="23"/>
      <c r="V707" s="153">
        <v>100728</v>
      </c>
      <c r="W707" s="131"/>
      <c r="X707" s="162">
        <v>2</v>
      </c>
      <c r="Y707" s="23"/>
      <c r="Z707" s="152">
        <f t="shared" ref="Z707:Z711" si="83">+V707-L707</f>
        <v>-70065</v>
      </c>
      <c r="AB707" s="448" t="s">
        <v>548</v>
      </c>
    </row>
    <row r="708" spans="1:28" ht="15" x14ac:dyDescent="0.25">
      <c r="A708" s="116">
        <v>343</v>
      </c>
      <c r="B708" s="36" t="s">
        <v>254</v>
      </c>
      <c r="C708" s="145"/>
      <c r="D708" s="146">
        <v>113519708.34999999</v>
      </c>
      <c r="E708" s="21"/>
      <c r="F708" s="182">
        <v>50040</v>
      </c>
      <c r="G708" s="148"/>
      <c r="H708" s="182" t="s">
        <v>276</v>
      </c>
      <c r="J708" s="183">
        <v>-1</v>
      </c>
      <c r="K708" s="21"/>
      <c r="L708" s="149">
        <f t="shared" si="82"/>
        <v>3689391</v>
      </c>
      <c r="M708" s="127"/>
      <c r="N708" s="184">
        <v>3.25</v>
      </c>
      <c r="P708" s="155">
        <v>54788</v>
      </c>
      <c r="Q708" s="152"/>
      <c r="R708" s="155" t="s">
        <v>277</v>
      </c>
      <c r="T708" s="159">
        <v>-1</v>
      </c>
      <c r="U708" s="23"/>
      <c r="V708" s="153">
        <v>5632051</v>
      </c>
      <c r="W708" s="131"/>
      <c r="X708" s="162">
        <v>4.96</v>
      </c>
      <c r="Y708" s="23"/>
      <c r="Z708" s="152">
        <f t="shared" si="83"/>
        <v>1942660</v>
      </c>
      <c r="AB708" s="448" t="s">
        <v>548</v>
      </c>
    </row>
    <row r="709" spans="1:28" ht="15" x14ac:dyDescent="0.25">
      <c r="A709" s="116">
        <v>344</v>
      </c>
      <c r="B709" s="36" t="s">
        <v>257</v>
      </c>
      <c r="C709" s="145"/>
      <c r="D709" s="146">
        <v>2694668.97</v>
      </c>
      <c r="E709" s="21"/>
      <c r="F709" s="182">
        <v>50040</v>
      </c>
      <c r="G709" s="148"/>
      <c r="H709" s="182" t="s">
        <v>276</v>
      </c>
      <c r="J709" s="183">
        <v>-1</v>
      </c>
      <c r="K709" s="21"/>
      <c r="L709" s="149">
        <f t="shared" si="82"/>
        <v>88385</v>
      </c>
      <c r="M709" s="127"/>
      <c r="N709" s="184">
        <v>3.28</v>
      </c>
      <c r="P709" s="155">
        <v>54788</v>
      </c>
      <c r="Q709" s="152"/>
      <c r="R709" s="155" t="s">
        <v>271</v>
      </c>
      <c r="T709" s="159">
        <v>-2</v>
      </c>
      <c r="U709" s="23"/>
      <c r="V709" s="153">
        <v>255458</v>
      </c>
      <c r="W709" s="131"/>
      <c r="X709" s="162">
        <v>9.48</v>
      </c>
      <c r="Y709" s="23"/>
      <c r="Z709" s="152">
        <f t="shared" si="83"/>
        <v>167073</v>
      </c>
      <c r="AB709" s="448" t="s">
        <v>548</v>
      </c>
    </row>
    <row r="710" spans="1:28" ht="15" x14ac:dyDescent="0.25">
      <c r="A710" s="116">
        <v>345</v>
      </c>
      <c r="B710" s="19" t="s">
        <v>75</v>
      </c>
      <c r="C710" s="145"/>
      <c r="D710" s="146">
        <v>8738004.7100000009</v>
      </c>
      <c r="E710" s="21"/>
      <c r="F710" s="182">
        <v>50040</v>
      </c>
      <c r="G710" s="148"/>
      <c r="H710" s="182" t="s">
        <v>260</v>
      </c>
      <c r="J710" s="183">
        <v>-1</v>
      </c>
      <c r="K710" s="21"/>
      <c r="L710" s="149">
        <f t="shared" si="82"/>
        <v>282238</v>
      </c>
      <c r="M710" s="127"/>
      <c r="N710" s="184">
        <v>3.23</v>
      </c>
      <c r="P710" s="155">
        <v>54788</v>
      </c>
      <c r="Q710" s="152"/>
      <c r="R710" s="155" t="s">
        <v>278</v>
      </c>
      <c r="T710" s="159">
        <v>-2</v>
      </c>
      <c r="U710" s="23"/>
      <c r="V710" s="153">
        <v>211902</v>
      </c>
      <c r="W710" s="131"/>
      <c r="X710" s="162">
        <v>2.4300000000000002</v>
      </c>
      <c r="Y710" s="23"/>
      <c r="Z710" s="152">
        <f t="shared" si="83"/>
        <v>-70336</v>
      </c>
      <c r="AB710" s="448" t="s">
        <v>548</v>
      </c>
    </row>
    <row r="711" spans="1:28" ht="15" x14ac:dyDescent="0.25">
      <c r="A711" s="116">
        <v>346</v>
      </c>
      <c r="B711" s="36" t="s">
        <v>78</v>
      </c>
      <c r="C711" s="145"/>
      <c r="D711" s="146">
        <v>119035.73</v>
      </c>
      <c r="E711" s="21"/>
      <c r="F711" s="182">
        <v>50040</v>
      </c>
      <c r="G711" s="148"/>
      <c r="H711" s="182" t="s">
        <v>260</v>
      </c>
      <c r="J711" s="183">
        <v>0</v>
      </c>
      <c r="K711" s="21"/>
      <c r="L711" s="149">
        <f t="shared" si="82"/>
        <v>3762</v>
      </c>
      <c r="M711" s="127"/>
      <c r="N711" s="184">
        <v>3.16</v>
      </c>
      <c r="P711" s="155">
        <v>54788</v>
      </c>
      <c r="Q711" s="152"/>
      <c r="R711" s="155" t="s">
        <v>260</v>
      </c>
      <c r="T711" s="159">
        <v>-1</v>
      </c>
      <c r="U711" s="23"/>
      <c r="V711" s="153">
        <v>2857</v>
      </c>
      <c r="W711" s="131"/>
      <c r="X711" s="162">
        <v>2.4</v>
      </c>
      <c r="Y711" s="23"/>
      <c r="Z711" s="152">
        <f t="shared" si="83"/>
        <v>-905</v>
      </c>
      <c r="AB711" s="448" t="s">
        <v>548</v>
      </c>
    </row>
    <row r="712" spans="1:28" ht="15" x14ac:dyDescent="0.25">
      <c r="A712" s="116"/>
      <c r="B712" s="42" t="s">
        <v>289</v>
      </c>
      <c r="C712" s="148"/>
      <c r="D712" s="166">
        <f>+SUBTOTAL(9,D707:D711)</f>
        <v>130109552.07000001</v>
      </c>
      <c r="E712" s="56"/>
      <c r="F712" s="147"/>
      <c r="G712" s="148"/>
      <c r="J712" s="126"/>
      <c r="K712" s="56"/>
      <c r="L712" s="167">
        <f>+SUBTOTAL(9,L707:L711)</f>
        <v>4234569</v>
      </c>
      <c r="M712" s="127"/>
      <c r="N712" s="150">
        <f>+ROUND(L712/$D712*100,2)</f>
        <v>3.25</v>
      </c>
      <c r="P712" s="151"/>
      <c r="Q712" s="152"/>
      <c r="T712" s="130"/>
      <c r="U712" s="57"/>
      <c r="V712" s="168">
        <f>+SUBTOTAL(9,V707:V711)</f>
        <v>6202996</v>
      </c>
      <c r="W712" s="131"/>
      <c r="X712" s="154">
        <f>+ROUND(V712/D712*100,2)</f>
        <v>4.7699999999999996</v>
      </c>
      <c r="Y712" s="23"/>
      <c r="Z712" s="191">
        <f>+SUBTOTAL(9,Z707:Z711)</f>
        <v>1968427</v>
      </c>
      <c r="AB712" s="448"/>
    </row>
    <row r="713" spans="1:28" ht="15" x14ac:dyDescent="0.25">
      <c r="A713" s="116"/>
      <c r="B713" s="21"/>
      <c r="C713" s="145"/>
      <c r="E713" s="21"/>
      <c r="F713" s="125"/>
      <c r="G713" s="145"/>
      <c r="J713" s="126"/>
      <c r="K713" s="21"/>
      <c r="L713" s="187"/>
      <c r="M713" s="127"/>
      <c r="N713" s="150"/>
      <c r="P713" s="129"/>
      <c r="Q713" s="190"/>
      <c r="T713" s="130"/>
      <c r="U713" s="23"/>
      <c r="V713" s="188"/>
      <c r="W713" s="131"/>
      <c r="X713" s="154"/>
      <c r="Y713" s="23"/>
      <c r="Z713" s="190"/>
      <c r="AB713" s="448"/>
    </row>
    <row r="714" spans="1:28" ht="15" x14ac:dyDescent="0.25">
      <c r="A714" s="198"/>
      <c r="B714" s="68" t="s">
        <v>290</v>
      </c>
      <c r="C714" s="145"/>
      <c r="E714" s="21"/>
      <c r="F714" s="125"/>
      <c r="G714" s="145"/>
      <c r="J714" s="126"/>
      <c r="K714" s="21"/>
      <c r="L714" s="187"/>
      <c r="M714" s="127"/>
      <c r="N714" s="150"/>
      <c r="P714" s="129"/>
      <c r="Q714" s="190"/>
      <c r="T714" s="130"/>
      <c r="U714" s="23"/>
      <c r="V714" s="188"/>
      <c r="W714" s="131"/>
      <c r="X714" s="154"/>
      <c r="Y714" s="23"/>
      <c r="Z714" s="190"/>
      <c r="AB714" s="448"/>
    </row>
    <row r="715" spans="1:28" ht="15" x14ac:dyDescent="0.25">
      <c r="A715" s="116">
        <v>341</v>
      </c>
      <c r="B715" s="36" t="s">
        <v>66</v>
      </c>
      <c r="C715" s="145"/>
      <c r="D715" s="146">
        <v>10376450.869999999</v>
      </c>
      <c r="E715" s="21"/>
      <c r="F715" s="182">
        <v>50405</v>
      </c>
      <c r="G715" s="148"/>
      <c r="H715" s="182" t="s">
        <v>274</v>
      </c>
      <c r="J715" s="183">
        <v>-1</v>
      </c>
      <c r="K715" s="21"/>
      <c r="L715" s="149">
        <f t="shared" ref="L715:L719" si="84">+ROUND(N715*D715/100,0)</f>
        <v>360063</v>
      </c>
      <c r="M715" s="127"/>
      <c r="N715" s="184">
        <v>3.47</v>
      </c>
      <c r="P715" s="155">
        <v>54788</v>
      </c>
      <c r="Q715" s="152"/>
      <c r="R715" s="155" t="s">
        <v>275</v>
      </c>
      <c r="T715" s="159">
        <v>-1</v>
      </c>
      <c r="U715" s="23"/>
      <c r="V715" s="153">
        <v>213856</v>
      </c>
      <c r="W715" s="131"/>
      <c r="X715" s="162">
        <v>2.06</v>
      </c>
      <c r="Y715" s="23"/>
      <c r="Z715" s="152">
        <f t="shared" ref="Z715:Z719" si="85">+V715-L715</f>
        <v>-146207</v>
      </c>
      <c r="AB715" s="448" t="s">
        <v>548</v>
      </c>
    </row>
    <row r="716" spans="1:28" ht="15" x14ac:dyDescent="0.25">
      <c r="A716" s="116">
        <v>343</v>
      </c>
      <c r="B716" s="36" t="s">
        <v>254</v>
      </c>
      <c r="C716" s="145"/>
      <c r="D716" s="146">
        <v>313713684.57999998</v>
      </c>
      <c r="E716" s="21"/>
      <c r="F716" s="182">
        <v>50405</v>
      </c>
      <c r="G716" s="148"/>
      <c r="H716" s="182" t="s">
        <v>276</v>
      </c>
      <c r="J716" s="183">
        <v>-1</v>
      </c>
      <c r="K716" s="21"/>
      <c r="L716" s="149">
        <f t="shared" si="84"/>
        <v>10415294</v>
      </c>
      <c r="M716" s="127"/>
      <c r="N716" s="184">
        <v>3.32</v>
      </c>
      <c r="P716" s="155">
        <v>54788</v>
      </c>
      <c r="Q716" s="152"/>
      <c r="R716" s="155" t="s">
        <v>277</v>
      </c>
      <c r="T716" s="159">
        <v>-1</v>
      </c>
      <c r="U716" s="23"/>
      <c r="V716" s="153">
        <v>15616140</v>
      </c>
      <c r="W716" s="131"/>
      <c r="X716" s="162">
        <v>4.9800000000000004</v>
      </c>
      <c r="Y716" s="23"/>
      <c r="Z716" s="152">
        <f t="shared" si="85"/>
        <v>5200846</v>
      </c>
      <c r="AB716" s="448" t="s">
        <v>548</v>
      </c>
    </row>
    <row r="717" spans="1:28" ht="15" x14ac:dyDescent="0.25">
      <c r="A717" s="116">
        <v>344</v>
      </c>
      <c r="B717" s="36" t="s">
        <v>257</v>
      </c>
      <c r="C717" s="145"/>
      <c r="D717" s="146">
        <v>12176487.779999999</v>
      </c>
      <c r="E717" s="21"/>
      <c r="F717" s="182">
        <v>50405</v>
      </c>
      <c r="G717" s="148"/>
      <c r="H717" s="182" t="s">
        <v>276</v>
      </c>
      <c r="J717" s="183">
        <v>-1</v>
      </c>
      <c r="K717" s="21"/>
      <c r="L717" s="149">
        <f t="shared" si="84"/>
        <v>404259</v>
      </c>
      <c r="M717" s="127"/>
      <c r="N717" s="184">
        <v>3.32</v>
      </c>
      <c r="P717" s="155">
        <v>54788</v>
      </c>
      <c r="Q717" s="152"/>
      <c r="R717" s="155" t="s">
        <v>271</v>
      </c>
      <c r="T717" s="159">
        <v>-2</v>
      </c>
      <c r="U717" s="23"/>
      <c r="V717" s="153">
        <v>818505</v>
      </c>
      <c r="W717" s="131"/>
      <c r="X717" s="162">
        <v>6.72</v>
      </c>
      <c r="Y717" s="23"/>
      <c r="Z717" s="152">
        <f t="shared" si="85"/>
        <v>414246</v>
      </c>
      <c r="AB717" s="448" t="s">
        <v>548</v>
      </c>
    </row>
    <row r="718" spans="1:28" ht="15" x14ac:dyDescent="0.25">
      <c r="A718" s="116">
        <v>345</v>
      </c>
      <c r="B718" s="19" t="s">
        <v>75</v>
      </c>
      <c r="C718" s="145"/>
      <c r="D718" s="146">
        <v>16725463.99</v>
      </c>
      <c r="E718" s="21"/>
      <c r="F718" s="182">
        <v>50405</v>
      </c>
      <c r="G718" s="148"/>
      <c r="H718" s="182" t="s">
        <v>260</v>
      </c>
      <c r="J718" s="183">
        <v>-1</v>
      </c>
      <c r="K718" s="21"/>
      <c r="L718" s="149">
        <f t="shared" si="84"/>
        <v>546923</v>
      </c>
      <c r="M718" s="127"/>
      <c r="N718" s="184">
        <v>3.27</v>
      </c>
      <c r="P718" s="155">
        <v>54788</v>
      </c>
      <c r="Q718" s="152"/>
      <c r="R718" s="155" t="s">
        <v>278</v>
      </c>
      <c r="T718" s="159">
        <v>-2</v>
      </c>
      <c r="U718" s="23"/>
      <c r="V718" s="153">
        <v>464030</v>
      </c>
      <c r="W718" s="131"/>
      <c r="X718" s="162">
        <v>2.77</v>
      </c>
      <c r="Y718" s="23"/>
      <c r="Z718" s="152">
        <f t="shared" si="85"/>
        <v>-82893</v>
      </c>
      <c r="AB718" s="448" t="s">
        <v>548</v>
      </c>
    </row>
    <row r="719" spans="1:28" ht="15" x14ac:dyDescent="0.25">
      <c r="A719" s="116">
        <v>346</v>
      </c>
      <c r="B719" s="36" t="s">
        <v>78</v>
      </c>
      <c r="C719" s="145"/>
      <c r="D719" s="146">
        <v>416118.68</v>
      </c>
      <c r="E719" s="21"/>
      <c r="F719" s="182">
        <v>50405</v>
      </c>
      <c r="G719" s="148"/>
      <c r="H719" s="182" t="s">
        <v>260</v>
      </c>
      <c r="J719" s="183">
        <v>0</v>
      </c>
      <c r="K719" s="21"/>
      <c r="L719" s="149">
        <f t="shared" si="84"/>
        <v>13524</v>
      </c>
      <c r="M719" s="127"/>
      <c r="N719" s="184">
        <v>3.25</v>
      </c>
      <c r="P719" s="155">
        <v>54788</v>
      </c>
      <c r="Q719" s="152"/>
      <c r="R719" s="155" t="s">
        <v>260</v>
      </c>
      <c r="T719" s="159">
        <v>0</v>
      </c>
      <c r="U719" s="23"/>
      <c r="V719" s="153">
        <v>9319</v>
      </c>
      <c r="W719" s="131"/>
      <c r="X719" s="162">
        <v>2.2400000000000002</v>
      </c>
      <c r="Y719" s="23"/>
      <c r="Z719" s="152">
        <f t="shared" si="85"/>
        <v>-4205</v>
      </c>
      <c r="AB719" s="448" t="s">
        <v>548</v>
      </c>
    </row>
    <row r="720" spans="1:28" ht="15" x14ac:dyDescent="0.25">
      <c r="A720" s="116"/>
      <c r="B720" s="42" t="s">
        <v>291</v>
      </c>
      <c r="C720" s="148"/>
      <c r="D720" s="166">
        <f>+SUBTOTAL(9,D715:D719)</f>
        <v>353408205.89999998</v>
      </c>
      <c r="E720" s="56"/>
      <c r="F720" s="147"/>
      <c r="G720" s="148"/>
      <c r="J720" s="126"/>
      <c r="K720" s="56"/>
      <c r="L720" s="167">
        <f>+SUBTOTAL(9,L715:L719)</f>
        <v>11740063</v>
      </c>
      <c r="M720" s="127"/>
      <c r="N720" s="150">
        <f>+ROUND(L720/$D720*100,2)</f>
        <v>3.32</v>
      </c>
      <c r="P720" s="151"/>
      <c r="Q720" s="152"/>
      <c r="T720" s="130"/>
      <c r="U720" s="57"/>
      <c r="V720" s="168">
        <f>+SUBTOTAL(9,V715:V719)</f>
        <v>17121850</v>
      </c>
      <c r="W720" s="131"/>
      <c r="X720" s="154">
        <f>+ROUND(V720/D720*100,2)</f>
        <v>4.84</v>
      </c>
      <c r="Y720" s="23"/>
      <c r="Z720" s="191">
        <f>+SUBTOTAL(9,Z715:Z719)</f>
        <v>5381787</v>
      </c>
      <c r="AB720" s="448"/>
    </row>
    <row r="721" spans="1:28" ht="15" x14ac:dyDescent="0.25">
      <c r="A721" s="116"/>
      <c r="B721" s="21"/>
      <c r="C721" s="145"/>
      <c r="E721" s="21"/>
      <c r="F721" s="125"/>
      <c r="G721" s="145"/>
      <c r="J721" s="126"/>
      <c r="K721" s="21"/>
      <c r="L721" s="187"/>
      <c r="M721" s="127"/>
      <c r="N721" s="150"/>
      <c r="P721" s="129"/>
      <c r="Q721" s="190"/>
      <c r="T721" s="130"/>
      <c r="U721" s="23"/>
      <c r="V721" s="188"/>
      <c r="W721" s="131"/>
      <c r="X721" s="154"/>
      <c r="Y721" s="23"/>
      <c r="Z721" s="190"/>
      <c r="AB721" s="448"/>
    </row>
    <row r="722" spans="1:28" ht="15" x14ac:dyDescent="0.25">
      <c r="A722" s="116"/>
      <c r="B722" s="68" t="s">
        <v>292</v>
      </c>
      <c r="C722" s="145"/>
      <c r="E722" s="21"/>
      <c r="F722" s="125"/>
      <c r="G722" s="145"/>
      <c r="J722" s="126"/>
      <c r="K722" s="21"/>
      <c r="L722" s="187"/>
      <c r="M722" s="127"/>
      <c r="N722" s="150"/>
      <c r="P722" s="129"/>
      <c r="Q722" s="190"/>
      <c r="T722" s="130"/>
      <c r="U722" s="23"/>
      <c r="V722" s="188"/>
      <c r="W722" s="131"/>
      <c r="X722" s="154"/>
      <c r="Y722" s="23"/>
      <c r="Z722" s="190"/>
      <c r="AB722" s="448"/>
    </row>
    <row r="723" spans="1:28" ht="15" x14ac:dyDescent="0.25">
      <c r="A723" s="116">
        <v>341</v>
      </c>
      <c r="B723" s="36" t="s">
        <v>66</v>
      </c>
      <c r="C723" s="152"/>
      <c r="D723" s="146">
        <v>6428801.8499999996</v>
      </c>
      <c r="E723" s="21"/>
      <c r="F723" s="182">
        <v>50770</v>
      </c>
      <c r="G723" s="148"/>
      <c r="H723" s="182" t="s">
        <v>274</v>
      </c>
      <c r="J723" s="183">
        <v>-1</v>
      </c>
      <c r="K723" s="21"/>
      <c r="L723" s="149">
        <f t="shared" ref="L723:L727" si="86">+ROUND(N723*D723/100,0)</f>
        <v>221794</v>
      </c>
      <c r="M723" s="127"/>
      <c r="N723" s="184">
        <v>3.45</v>
      </c>
      <c r="P723" s="155">
        <v>54788</v>
      </c>
      <c r="Q723" s="152"/>
      <c r="R723" s="155" t="s">
        <v>275</v>
      </c>
      <c r="T723" s="159">
        <v>-1</v>
      </c>
      <c r="U723" s="23"/>
      <c r="V723" s="153">
        <v>146730</v>
      </c>
      <c r="W723" s="131"/>
      <c r="X723" s="162">
        <v>2.2799999999999998</v>
      </c>
      <c r="Y723" s="23"/>
      <c r="Z723" s="152">
        <f t="shared" ref="Z723:Z727" si="87">+V723-L723</f>
        <v>-75064</v>
      </c>
      <c r="AB723" s="448" t="s">
        <v>547</v>
      </c>
    </row>
    <row r="724" spans="1:28" ht="15" x14ac:dyDescent="0.25">
      <c r="A724" s="116">
        <v>343</v>
      </c>
      <c r="B724" s="36" t="s">
        <v>254</v>
      </c>
      <c r="C724" s="152"/>
      <c r="D724" s="146">
        <v>190951211.65000001</v>
      </c>
      <c r="E724" s="21"/>
      <c r="F724" s="182">
        <v>50770</v>
      </c>
      <c r="G724" s="148"/>
      <c r="H724" s="182" t="s">
        <v>276</v>
      </c>
      <c r="J724" s="183">
        <v>-1</v>
      </c>
      <c r="K724" s="21"/>
      <c r="L724" s="149">
        <f t="shared" si="86"/>
        <v>6282295</v>
      </c>
      <c r="M724" s="127"/>
      <c r="N724" s="184">
        <v>3.29</v>
      </c>
      <c r="P724" s="155">
        <v>54788</v>
      </c>
      <c r="Q724" s="152"/>
      <c r="R724" s="155" t="s">
        <v>277</v>
      </c>
      <c r="T724" s="159">
        <v>-1</v>
      </c>
      <c r="U724" s="23"/>
      <c r="V724" s="153">
        <v>9981807</v>
      </c>
      <c r="W724" s="131"/>
      <c r="X724" s="162">
        <v>5.23</v>
      </c>
      <c r="Y724" s="23"/>
      <c r="Z724" s="152">
        <f t="shared" si="87"/>
        <v>3699512</v>
      </c>
      <c r="AB724" s="448" t="s">
        <v>547</v>
      </c>
    </row>
    <row r="725" spans="1:28" ht="15" x14ac:dyDescent="0.25">
      <c r="A725" s="116">
        <v>344</v>
      </c>
      <c r="B725" s="36" t="s">
        <v>257</v>
      </c>
      <c r="C725" s="152"/>
      <c r="D725" s="146">
        <v>5749890.2800000003</v>
      </c>
      <c r="E725" s="21"/>
      <c r="F725" s="182">
        <v>50770</v>
      </c>
      <c r="G725" s="148"/>
      <c r="H725" s="182" t="s">
        <v>276</v>
      </c>
      <c r="J725" s="183">
        <v>-1</v>
      </c>
      <c r="K725" s="21"/>
      <c r="L725" s="149">
        <f t="shared" si="86"/>
        <v>189171</v>
      </c>
      <c r="M725" s="127"/>
      <c r="N725" s="184">
        <v>3.29</v>
      </c>
      <c r="P725" s="155">
        <v>54788</v>
      </c>
      <c r="Q725" s="152"/>
      <c r="R725" s="155" t="s">
        <v>271</v>
      </c>
      <c r="T725" s="159">
        <v>-2</v>
      </c>
      <c r="U725" s="23"/>
      <c r="V725" s="153">
        <v>425609</v>
      </c>
      <c r="W725" s="131"/>
      <c r="X725" s="162">
        <v>7.4</v>
      </c>
      <c r="Y725" s="23"/>
      <c r="Z725" s="152">
        <f t="shared" si="87"/>
        <v>236438</v>
      </c>
      <c r="AB725" s="448" t="s">
        <v>547</v>
      </c>
    </row>
    <row r="726" spans="1:28" ht="15" x14ac:dyDescent="0.25">
      <c r="A726" s="116">
        <v>345</v>
      </c>
      <c r="B726" s="19" t="s">
        <v>75</v>
      </c>
      <c r="C726" s="152"/>
      <c r="D726" s="146">
        <v>14034912.199999999</v>
      </c>
      <c r="E726" s="21"/>
      <c r="F726" s="182">
        <v>50770</v>
      </c>
      <c r="G726" s="148"/>
      <c r="H726" s="182" t="s">
        <v>260</v>
      </c>
      <c r="J726" s="183">
        <v>0</v>
      </c>
      <c r="K726" s="21"/>
      <c r="L726" s="149">
        <f t="shared" si="86"/>
        <v>451924</v>
      </c>
      <c r="M726" s="127"/>
      <c r="N726" s="184">
        <v>3.22</v>
      </c>
      <c r="P726" s="155">
        <v>54788</v>
      </c>
      <c r="Q726" s="152"/>
      <c r="R726" s="155" t="s">
        <v>278</v>
      </c>
      <c r="T726" s="159">
        <v>-1</v>
      </c>
      <c r="U726" s="23"/>
      <c r="V726" s="153">
        <v>331055</v>
      </c>
      <c r="W726" s="131"/>
      <c r="X726" s="162">
        <v>2.36</v>
      </c>
      <c r="Y726" s="23"/>
      <c r="Z726" s="152">
        <f t="shared" si="87"/>
        <v>-120869</v>
      </c>
      <c r="AB726" s="448" t="s">
        <v>547</v>
      </c>
    </row>
    <row r="727" spans="1:28" ht="15" x14ac:dyDescent="0.25">
      <c r="A727" s="116">
        <v>346</v>
      </c>
      <c r="B727" s="36" t="s">
        <v>78</v>
      </c>
      <c r="C727" s="152"/>
      <c r="D727" s="146">
        <v>916821.77</v>
      </c>
      <c r="E727" s="21"/>
      <c r="F727" s="182">
        <v>50770</v>
      </c>
      <c r="G727" s="148"/>
      <c r="H727" s="182" t="s">
        <v>260</v>
      </c>
      <c r="J727" s="183">
        <v>0</v>
      </c>
      <c r="K727" s="21"/>
      <c r="L727" s="149">
        <f t="shared" si="86"/>
        <v>29613</v>
      </c>
      <c r="M727" s="127"/>
      <c r="N727" s="184">
        <v>3.23</v>
      </c>
      <c r="P727" s="155">
        <v>54788</v>
      </c>
      <c r="Q727" s="152"/>
      <c r="R727" s="155" t="s">
        <v>260</v>
      </c>
      <c r="T727" s="159">
        <v>0</v>
      </c>
      <c r="U727" s="23"/>
      <c r="V727" s="153">
        <v>23263</v>
      </c>
      <c r="W727" s="131"/>
      <c r="X727" s="162">
        <v>2.54</v>
      </c>
      <c r="Y727" s="23"/>
      <c r="Z727" s="152">
        <f t="shared" si="87"/>
        <v>-6350</v>
      </c>
      <c r="AB727" s="448" t="s">
        <v>547</v>
      </c>
    </row>
    <row r="728" spans="1:28" ht="15" x14ac:dyDescent="0.25">
      <c r="A728" s="116"/>
      <c r="B728" s="42" t="s">
        <v>293</v>
      </c>
      <c r="C728" s="58"/>
      <c r="D728" s="166">
        <f>+SUBTOTAL(9,D723:D727)</f>
        <v>218081637.75</v>
      </c>
      <c r="E728" s="56"/>
      <c r="F728" s="59"/>
      <c r="G728" s="58"/>
      <c r="J728" s="126"/>
      <c r="K728" s="56"/>
      <c r="L728" s="167">
        <f>+SUBTOTAL(9,L723:L727)</f>
        <v>7174797</v>
      </c>
      <c r="M728" s="127"/>
      <c r="N728" s="150">
        <f>+ROUND(L728/$D728*100,2)</f>
        <v>3.29</v>
      </c>
      <c r="P728" s="77"/>
      <c r="Q728" s="76"/>
      <c r="T728" s="130"/>
      <c r="U728" s="57"/>
      <c r="V728" s="168">
        <f>+SUBTOTAL(9,V723:V727)</f>
        <v>10908464</v>
      </c>
      <c r="W728" s="131"/>
      <c r="X728" s="154">
        <f>+ROUND(V728/D728*100,2)</f>
        <v>5</v>
      </c>
      <c r="Y728" s="23"/>
      <c r="Z728" s="191">
        <f>+SUBTOTAL(9,Z723:Z727)</f>
        <v>3733667</v>
      </c>
      <c r="AB728" s="448"/>
    </row>
    <row r="729" spans="1:28" ht="15" x14ac:dyDescent="0.25">
      <c r="A729" s="116"/>
      <c r="B729" s="42"/>
      <c r="C729" s="58"/>
      <c r="D729" s="146"/>
      <c r="E729" s="56"/>
      <c r="F729" s="59"/>
      <c r="G729" s="58"/>
      <c r="J729" s="126"/>
      <c r="K729" s="56"/>
      <c r="L729" s="149"/>
      <c r="M729" s="127"/>
      <c r="N729" s="150"/>
      <c r="P729" s="77"/>
      <c r="Q729" s="76"/>
      <c r="T729" s="130"/>
      <c r="U729" s="57"/>
      <c r="V729" s="153"/>
      <c r="W729" s="131"/>
      <c r="X729" s="154"/>
      <c r="Y729" s="23"/>
      <c r="Z729" s="152"/>
      <c r="AB729" s="448"/>
    </row>
    <row r="730" spans="1:28" ht="15" x14ac:dyDescent="0.25">
      <c r="A730" s="101"/>
      <c r="B730" s="199" t="s">
        <v>495</v>
      </c>
      <c r="C730" s="58"/>
      <c r="D730" s="146"/>
      <c r="E730" s="56"/>
      <c r="F730" s="59"/>
      <c r="G730" s="58"/>
      <c r="J730" s="126"/>
      <c r="K730" s="56"/>
      <c r="L730" s="149"/>
      <c r="M730" s="127"/>
      <c r="N730" s="150"/>
      <c r="P730" s="77"/>
      <c r="Q730" s="76"/>
      <c r="T730" s="130"/>
      <c r="U730" s="57"/>
      <c r="V730" s="153"/>
      <c r="W730" s="131"/>
      <c r="X730" s="154"/>
      <c r="Y730" s="23"/>
      <c r="Z730" s="152"/>
      <c r="AB730" s="448"/>
    </row>
    <row r="731" spans="1:28" ht="15" x14ac:dyDescent="0.25">
      <c r="A731" s="101">
        <v>341</v>
      </c>
      <c r="B731" s="24" t="s">
        <v>66</v>
      </c>
      <c r="C731" s="58"/>
      <c r="D731" s="146">
        <v>17741730</v>
      </c>
      <c r="E731" s="56"/>
      <c r="F731" s="59"/>
      <c r="G731" s="58"/>
      <c r="J731" s="126"/>
      <c r="K731" s="56"/>
      <c r="L731" s="149">
        <f t="shared" ref="L731:L735" si="88">+ROUND(N731*D731/100,0)</f>
        <v>619186</v>
      </c>
      <c r="M731" s="127"/>
      <c r="N731" s="184">
        <v>3.49</v>
      </c>
      <c r="P731" s="155">
        <v>55153</v>
      </c>
      <c r="Q731" s="152"/>
      <c r="R731" s="155" t="s">
        <v>275</v>
      </c>
      <c r="T731" s="159">
        <v>-1</v>
      </c>
      <c r="U731" s="23"/>
      <c r="V731" s="153">
        <v>610172</v>
      </c>
      <c r="W731" s="131"/>
      <c r="X731" s="162">
        <v>3.44</v>
      </c>
      <c r="Y731" s="23"/>
      <c r="Z731" s="152">
        <f t="shared" ref="Z731:Z735" si="89">+V731-L731</f>
        <v>-9014</v>
      </c>
      <c r="AB731" s="448" t="s">
        <v>547</v>
      </c>
    </row>
    <row r="732" spans="1:28" ht="15" x14ac:dyDescent="0.25">
      <c r="A732" s="101">
        <v>343</v>
      </c>
      <c r="B732" s="24" t="s">
        <v>254</v>
      </c>
      <c r="C732" s="58"/>
      <c r="D732" s="146">
        <v>523381035</v>
      </c>
      <c r="E732" s="56"/>
      <c r="F732" s="59"/>
      <c r="G732" s="58"/>
      <c r="J732" s="126"/>
      <c r="K732" s="56"/>
      <c r="L732" s="149">
        <f t="shared" si="88"/>
        <v>17480927</v>
      </c>
      <c r="M732" s="127"/>
      <c r="N732" s="184">
        <v>3.34</v>
      </c>
      <c r="P732" s="155">
        <v>55153</v>
      </c>
      <c r="Q732" s="152"/>
      <c r="R732" s="155" t="s">
        <v>277</v>
      </c>
      <c r="T732" s="159">
        <v>-1</v>
      </c>
      <c r="U732" s="23"/>
      <c r="V732" s="153">
        <v>17963869</v>
      </c>
      <c r="W732" s="131"/>
      <c r="X732" s="162">
        <v>3.43</v>
      </c>
      <c r="Y732" s="23"/>
      <c r="Z732" s="152">
        <f t="shared" si="89"/>
        <v>482942</v>
      </c>
      <c r="AB732" s="448" t="s">
        <v>547</v>
      </c>
    </row>
    <row r="733" spans="1:28" ht="15" x14ac:dyDescent="0.25">
      <c r="A733" s="101">
        <v>344</v>
      </c>
      <c r="B733" s="24" t="s">
        <v>257</v>
      </c>
      <c r="C733" s="58"/>
      <c r="D733" s="146">
        <v>17741730</v>
      </c>
      <c r="E733" s="56"/>
      <c r="F733" s="59"/>
      <c r="G733" s="58"/>
      <c r="J733" s="126"/>
      <c r="K733" s="56"/>
      <c r="L733" s="149">
        <f t="shared" si="88"/>
        <v>592574</v>
      </c>
      <c r="M733" s="127"/>
      <c r="N733" s="184">
        <v>3.34</v>
      </c>
      <c r="P733" s="155">
        <v>55153</v>
      </c>
      <c r="Q733" s="152"/>
      <c r="R733" s="155" t="s">
        <v>271</v>
      </c>
      <c r="T733" s="159">
        <v>-2</v>
      </c>
      <c r="U733" s="23"/>
      <c r="V733" s="153">
        <v>683837</v>
      </c>
      <c r="W733" s="131"/>
      <c r="X733" s="162">
        <v>3.85</v>
      </c>
      <c r="Y733" s="23"/>
      <c r="Z733" s="152">
        <f t="shared" si="89"/>
        <v>91263</v>
      </c>
      <c r="AB733" s="448" t="s">
        <v>547</v>
      </c>
    </row>
    <row r="734" spans="1:28" ht="15" x14ac:dyDescent="0.25">
      <c r="A734" s="101">
        <v>345</v>
      </c>
      <c r="B734" s="24" t="s">
        <v>75</v>
      </c>
      <c r="C734" s="58"/>
      <c r="D734" s="146">
        <v>29569550</v>
      </c>
      <c r="E734" s="56"/>
      <c r="F734" s="59"/>
      <c r="G734" s="58"/>
      <c r="J734" s="126"/>
      <c r="K734" s="56"/>
      <c r="L734" s="149">
        <f t="shared" si="88"/>
        <v>963967</v>
      </c>
      <c r="M734" s="127"/>
      <c r="N734" s="184">
        <v>3.26</v>
      </c>
      <c r="P734" s="155">
        <v>55153</v>
      </c>
      <c r="Q734" s="152"/>
      <c r="R734" s="155" t="s">
        <v>278</v>
      </c>
      <c r="T734" s="159">
        <v>-1</v>
      </c>
      <c r="U734" s="23"/>
      <c r="V734" s="153">
        <v>1032078</v>
      </c>
      <c r="W734" s="131"/>
      <c r="X734" s="162">
        <v>3.49</v>
      </c>
      <c r="Y734" s="23"/>
      <c r="Z734" s="152">
        <f t="shared" si="89"/>
        <v>68111</v>
      </c>
      <c r="AB734" s="448" t="s">
        <v>547</v>
      </c>
    </row>
    <row r="735" spans="1:28" ht="15" x14ac:dyDescent="0.25">
      <c r="A735" s="101">
        <v>346</v>
      </c>
      <c r="B735" s="24" t="s">
        <v>78</v>
      </c>
      <c r="C735" s="58"/>
      <c r="D735" s="146">
        <v>2956955</v>
      </c>
      <c r="E735" s="56"/>
      <c r="F735" s="59"/>
      <c r="G735" s="58"/>
      <c r="J735" s="126"/>
      <c r="K735" s="56"/>
      <c r="L735" s="149">
        <f t="shared" si="88"/>
        <v>96101</v>
      </c>
      <c r="M735" s="127"/>
      <c r="N735" s="184">
        <v>3.25</v>
      </c>
      <c r="P735" s="155">
        <v>55153</v>
      </c>
      <c r="Q735" s="152"/>
      <c r="R735" s="155" t="s">
        <v>260</v>
      </c>
      <c r="T735" s="159">
        <v>0</v>
      </c>
      <c r="U735" s="23"/>
      <c r="V735" s="153">
        <v>98640</v>
      </c>
      <c r="W735" s="131"/>
      <c r="X735" s="162">
        <v>3.34</v>
      </c>
      <c r="Y735" s="23"/>
      <c r="Z735" s="152">
        <f t="shared" si="89"/>
        <v>2539</v>
      </c>
      <c r="AB735" s="448" t="s">
        <v>547</v>
      </c>
    </row>
    <row r="736" spans="1:28" ht="15" x14ac:dyDescent="0.25">
      <c r="A736" s="101"/>
      <c r="B736" s="200" t="s">
        <v>496</v>
      </c>
      <c r="C736" s="58"/>
      <c r="D736" s="166">
        <f>+SUBTOTAL(9,D731:D735)</f>
        <v>591391000</v>
      </c>
      <c r="E736" s="56"/>
      <c r="F736" s="59"/>
      <c r="G736" s="58"/>
      <c r="J736" s="126"/>
      <c r="K736" s="56"/>
      <c r="L736" s="167">
        <f>+SUBTOTAL(9,L731:L735)</f>
        <v>19752755</v>
      </c>
      <c r="M736" s="127"/>
      <c r="N736" s="150">
        <f>+ROUND(L736/$D736*100,2)</f>
        <v>3.34</v>
      </c>
      <c r="P736" s="77"/>
      <c r="Q736" s="76"/>
      <c r="T736" s="130"/>
      <c r="U736" s="57"/>
      <c r="V736" s="168">
        <f>+SUBTOTAL(9,V731:V735)</f>
        <v>20388596</v>
      </c>
      <c r="W736" s="131"/>
      <c r="X736" s="154">
        <f>+ROUND(V736/D736*100,2)</f>
        <v>3.45</v>
      </c>
      <c r="Y736" s="23"/>
      <c r="Z736" s="191">
        <f>+SUBTOTAL(9,Z731:Z735)</f>
        <v>635841</v>
      </c>
      <c r="AB736" s="448"/>
    </row>
    <row r="737" spans="1:28" ht="15" x14ac:dyDescent="0.25">
      <c r="A737" s="101"/>
      <c r="B737" s="24"/>
      <c r="C737" s="58"/>
      <c r="D737" s="146"/>
      <c r="E737" s="56"/>
      <c r="F737" s="59"/>
      <c r="G737" s="58"/>
      <c r="J737" s="126"/>
      <c r="K737" s="56"/>
      <c r="L737" s="149"/>
      <c r="M737" s="127"/>
      <c r="N737" s="150"/>
      <c r="P737" s="77"/>
      <c r="Q737" s="76"/>
      <c r="T737" s="130"/>
      <c r="U737" s="57"/>
      <c r="V737" s="153"/>
      <c r="W737" s="131"/>
      <c r="X737" s="154"/>
      <c r="Y737" s="23"/>
      <c r="Z737" s="152"/>
      <c r="AB737" s="448"/>
    </row>
    <row r="738" spans="1:28" ht="15" x14ac:dyDescent="0.25">
      <c r="A738" s="101"/>
      <c r="B738" s="201" t="s">
        <v>497</v>
      </c>
      <c r="C738" s="58"/>
      <c r="D738" s="146"/>
      <c r="E738" s="56"/>
      <c r="F738" s="59"/>
      <c r="G738" s="58"/>
      <c r="J738" s="126"/>
      <c r="K738" s="56"/>
      <c r="L738" s="149"/>
      <c r="M738" s="127"/>
      <c r="N738" s="150"/>
      <c r="P738" s="77"/>
      <c r="Q738" s="76"/>
      <c r="T738" s="130"/>
      <c r="U738" s="57"/>
      <c r="V738" s="153"/>
      <c r="W738" s="131"/>
      <c r="X738" s="154"/>
      <c r="Y738" s="23"/>
      <c r="Z738" s="152"/>
      <c r="AB738" s="448"/>
    </row>
    <row r="739" spans="1:28" ht="15" x14ac:dyDescent="0.25">
      <c r="A739" s="101">
        <v>341</v>
      </c>
      <c r="B739" s="24" t="s">
        <v>66</v>
      </c>
      <c r="C739" s="58"/>
      <c r="D739" s="146">
        <v>9555660</v>
      </c>
      <c r="E739" s="56"/>
      <c r="F739" s="59"/>
      <c r="G739" s="58"/>
      <c r="J739" s="126"/>
      <c r="K739" s="56"/>
      <c r="L739" s="149">
        <f t="shared" ref="L739:L743" si="90">+ROUND(N739*D739/100,0)</f>
        <v>333493</v>
      </c>
      <c r="M739" s="127"/>
      <c r="N739" s="184">
        <v>3.49</v>
      </c>
      <c r="P739" s="155">
        <v>55153</v>
      </c>
      <c r="Q739" s="152"/>
      <c r="R739" s="155" t="s">
        <v>275</v>
      </c>
      <c r="T739" s="159">
        <v>-2</v>
      </c>
      <c r="U739" s="23"/>
      <c r="V739" s="153">
        <v>331948</v>
      </c>
      <c r="W739" s="131"/>
      <c r="X739" s="162">
        <v>3.47</v>
      </c>
      <c r="Y739" s="23"/>
      <c r="Z739" s="152">
        <f t="shared" ref="Z739:Z743" si="91">+V739-L739</f>
        <v>-1545</v>
      </c>
      <c r="AB739" s="448" t="s">
        <v>547</v>
      </c>
    </row>
    <row r="740" spans="1:28" ht="15" x14ac:dyDescent="0.25">
      <c r="A740" s="101">
        <v>343</v>
      </c>
      <c r="B740" s="24" t="s">
        <v>254</v>
      </c>
      <c r="C740" s="58"/>
      <c r="D740" s="146">
        <v>281891970</v>
      </c>
      <c r="E740" s="56"/>
      <c r="F740" s="59"/>
      <c r="G740" s="58"/>
      <c r="J740" s="126"/>
      <c r="K740" s="56"/>
      <c r="L740" s="149">
        <f t="shared" si="90"/>
        <v>9415192</v>
      </c>
      <c r="M740" s="127"/>
      <c r="N740" s="184">
        <v>3.34</v>
      </c>
      <c r="P740" s="155">
        <v>55153</v>
      </c>
      <c r="Q740" s="152"/>
      <c r="R740" s="155" t="s">
        <v>277</v>
      </c>
      <c r="T740" s="159">
        <v>-2</v>
      </c>
      <c r="U740" s="23"/>
      <c r="V740" s="153">
        <v>9772710</v>
      </c>
      <c r="W740" s="131"/>
      <c r="X740" s="162">
        <v>3.47</v>
      </c>
      <c r="Y740" s="23"/>
      <c r="Z740" s="152">
        <f t="shared" si="91"/>
        <v>357518</v>
      </c>
      <c r="AB740" s="448" t="s">
        <v>547</v>
      </c>
    </row>
    <row r="741" spans="1:28" ht="15" x14ac:dyDescent="0.25">
      <c r="A741" s="101">
        <v>344</v>
      </c>
      <c r="B741" s="24" t="s">
        <v>257</v>
      </c>
      <c r="C741" s="58"/>
      <c r="D741" s="146">
        <v>9555660</v>
      </c>
      <c r="E741" s="56"/>
      <c r="F741" s="59"/>
      <c r="G741" s="58"/>
      <c r="J741" s="126"/>
      <c r="K741" s="56"/>
      <c r="L741" s="149">
        <f t="shared" si="90"/>
        <v>319159</v>
      </c>
      <c r="M741" s="127"/>
      <c r="N741" s="184">
        <v>3.34</v>
      </c>
      <c r="P741" s="155">
        <v>55153</v>
      </c>
      <c r="Q741" s="152"/>
      <c r="R741" s="155" t="s">
        <v>271</v>
      </c>
      <c r="T741" s="159">
        <v>-2</v>
      </c>
      <c r="U741" s="23"/>
      <c r="V741" s="153">
        <v>368313</v>
      </c>
      <c r="W741" s="131"/>
      <c r="X741" s="162">
        <v>3.85</v>
      </c>
      <c r="Y741" s="23"/>
      <c r="Z741" s="152">
        <f t="shared" si="91"/>
        <v>49154</v>
      </c>
      <c r="AB741" s="448" t="s">
        <v>547</v>
      </c>
    </row>
    <row r="742" spans="1:28" ht="15" x14ac:dyDescent="0.25">
      <c r="A742" s="101">
        <v>345</v>
      </c>
      <c r="B742" s="24" t="s">
        <v>75</v>
      </c>
      <c r="C742" s="58"/>
      <c r="D742" s="146">
        <v>15926100</v>
      </c>
      <c r="E742" s="56"/>
      <c r="F742" s="59"/>
      <c r="G742" s="58"/>
      <c r="J742" s="126"/>
      <c r="K742" s="56"/>
      <c r="L742" s="149">
        <f t="shared" si="90"/>
        <v>519191</v>
      </c>
      <c r="M742" s="127"/>
      <c r="N742" s="184">
        <v>3.26</v>
      </c>
      <c r="P742" s="155">
        <v>55153</v>
      </c>
      <c r="Q742" s="152"/>
      <c r="R742" s="155" t="s">
        <v>278</v>
      </c>
      <c r="T742" s="159">
        <v>-2</v>
      </c>
      <c r="U742" s="23"/>
      <c r="V742" s="153">
        <v>561469</v>
      </c>
      <c r="W742" s="131"/>
      <c r="X742" s="162">
        <v>3.53</v>
      </c>
      <c r="Y742" s="23"/>
      <c r="Z742" s="152">
        <f t="shared" si="91"/>
        <v>42278</v>
      </c>
      <c r="AB742" s="448" t="s">
        <v>547</v>
      </c>
    </row>
    <row r="743" spans="1:28" ht="15" x14ac:dyDescent="0.25">
      <c r="A743" s="101">
        <v>346</v>
      </c>
      <c r="B743" s="24" t="s">
        <v>78</v>
      </c>
      <c r="C743" s="58"/>
      <c r="D743" s="146">
        <v>1592610</v>
      </c>
      <c r="E743" s="56"/>
      <c r="F743" s="59"/>
      <c r="G743" s="58"/>
      <c r="J743" s="126"/>
      <c r="K743" s="56"/>
      <c r="L743" s="149">
        <f t="shared" si="90"/>
        <v>51760</v>
      </c>
      <c r="M743" s="127"/>
      <c r="N743" s="184">
        <v>3.25</v>
      </c>
      <c r="P743" s="155">
        <v>55153</v>
      </c>
      <c r="Q743" s="152"/>
      <c r="R743" s="155" t="s">
        <v>260</v>
      </c>
      <c r="T743" s="159">
        <v>-1</v>
      </c>
      <c r="U743" s="23"/>
      <c r="V743" s="153">
        <v>53668</v>
      </c>
      <c r="W743" s="131"/>
      <c r="X743" s="162">
        <v>3.37</v>
      </c>
      <c r="Y743" s="23"/>
      <c r="Z743" s="152">
        <f t="shared" si="91"/>
        <v>1908</v>
      </c>
      <c r="AB743" s="448" t="s">
        <v>547</v>
      </c>
    </row>
    <row r="744" spans="1:28" x14ac:dyDescent="0.2">
      <c r="A744" s="101"/>
      <c r="B744" s="200" t="s">
        <v>498</v>
      </c>
      <c r="C744" s="58"/>
      <c r="D744" s="166">
        <f>+SUBTOTAL(9,D739:D743)</f>
        <v>318522000</v>
      </c>
      <c r="E744" s="56"/>
      <c r="F744" s="59"/>
      <c r="G744" s="58"/>
      <c r="J744" s="126"/>
      <c r="K744" s="56"/>
      <c r="L744" s="167">
        <f>+SUBTOTAL(9,L739:L743)</f>
        <v>10638795</v>
      </c>
      <c r="M744" s="127"/>
      <c r="N744" s="150">
        <f>+ROUND(L744/$D744*100,2)</f>
        <v>3.34</v>
      </c>
      <c r="P744" s="77"/>
      <c r="Q744" s="76"/>
      <c r="T744" s="130"/>
      <c r="U744" s="57"/>
      <c r="V744" s="168">
        <f>+SUBTOTAL(9,V739:V743)</f>
        <v>11088108</v>
      </c>
      <c r="W744" s="131"/>
      <c r="X744" s="154">
        <f>+ROUND(V744/D744*100,2)</f>
        <v>3.48</v>
      </c>
      <c r="Y744" s="23"/>
      <c r="Z744" s="191">
        <f>+SUBTOTAL(9,Z739:Z743)</f>
        <v>449313</v>
      </c>
    </row>
    <row r="745" spans="1:28" x14ac:dyDescent="0.2">
      <c r="A745" s="101"/>
      <c r="B745" s="24"/>
      <c r="C745" s="58"/>
      <c r="D745" s="146"/>
      <c r="E745" s="56"/>
      <c r="F745" s="59"/>
      <c r="G745" s="58"/>
      <c r="J745" s="126"/>
      <c r="K745" s="56"/>
      <c r="L745" s="149"/>
      <c r="M745" s="127"/>
      <c r="N745" s="150"/>
      <c r="P745" s="77"/>
      <c r="Q745" s="76"/>
      <c r="T745" s="130"/>
      <c r="U745" s="57"/>
      <c r="V745" s="153"/>
      <c r="W745" s="131"/>
      <c r="X745" s="154"/>
      <c r="Y745" s="23"/>
      <c r="Z745" s="152"/>
    </row>
    <row r="746" spans="1:28" ht="15" x14ac:dyDescent="0.25">
      <c r="A746" s="101"/>
      <c r="B746" s="201" t="s">
        <v>499</v>
      </c>
      <c r="C746" s="58"/>
      <c r="D746" s="146"/>
      <c r="E746" s="56"/>
      <c r="F746" s="59"/>
      <c r="G746" s="58"/>
      <c r="J746" s="126"/>
      <c r="K746" s="56"/>
      <c r="L746" s="149"/>
      <c r="M746" s="127"/>
      <c r="N746" s="150"/>
      <c r="P746" s="77"/>
      <c r="Q746" s="76"/>
      <c r="T746" s="130"/>
      <c r="U746" s="57"/>
      <c r="V746" s="153"/>
      <c r="W746" s="131"/>
      <c r="X746" s="154"/>
      <c r="Y746" s="23"/>
      <c r="Z746" s="152"/>
      <c r="AB746" s="448"/>
    </row>
    <row r="747" spans="1:28" ht="15" x14ac:dyDescent="0.25">
      <c r="A747" s="101">
        <v>341</v>
      </c>
      <c r="B747" s="24" t="s">
        <v>66</v>
      </c>
      <c r="C747" s="58"/>
      <c r="D747" s="146">
        <v>8580150</v>
      </c>
      <c r="E747" s="56"/>
      <c r="F747" s="59"/>
      <c r="G747" s="58"/>
      <c r="J747" s="126"/>
      <c r="K747" s="56"/>
      <c r="L747" s="149">
        <f t="shared" ref="L747:L751" si="92">+ROUND(N747*D747/100,0)</f>
        <v>299447</v>
      </c>
      <c r="M747" s="127"/>
      <c r="N747" s="184">
        <v>3.49</v>
      </c>
      <c r="P747" s="155">
        <v>55153</v>
      </c>
      <c r="Q747" s="152"/>
      <c r="R747" s="155" t="s">
        <v>275</v>
      </c>
      <c r="T747" s="159">
        <v>-1</v>
      </c>
      <c r="U747" s="23"/>
      <c r="V747" s="153">
        <v>295088</v>
      </c>
      <c r="W747" s="131"/>
      <c r="X747" s="162">
        <v>3.44</v>
      </c>
      <c r="Y747" s="23"/>
      <c r="Z747" s="152">
        <f t="shared" ref="Z747:Z751" si="93">+V747-L747</f>
        <v>-4359</v>
      </c>
      <c r="AB747" s="448" t="s">
        <v>547</v>
      </c>
    </row>
    <row r="748" spans="1:28" ht="15" x14ac:dyDescent="0.25">
      <c r="A748" s="101">
        <v>343</v>
      </c>
      <c r="B748" s="24" t="s">
        <v>254</v>
      </c>
      <c r="C748" s="58"/>
      <c r="D748" s="146">
        <v>253114425</v>
      </c>
      <c r="E748" s="56"/>
      <c r="F748" s="59"/>
      <c r="G748" s="58"/>
      <c r="J748" s="126"/>
      <c r="K748" s="56"/>
      <c r="L748" s="149">
        <f t="shared" si="92"/>
        <v>8454022</v>
      </c>
      <c r="M748" s="127"/>
      <c r="N748" s="184">
        <v>3.34</v>
      </c>
      <c r="P748" s="155">
        <v>55153</v>
      </c>
      <c r="Q748" s="152"/>
      <c r="R748" s="155" t="s">
        <v>277</v>
      </c>
      <c r="T748" s="159">
        <v>-1</v>
      </c>
      <c r="U748" s="23"/>
      <c r="V748" s="153">
        <v>8687580</v>
      </c>
      <c r="W748" s="131"/>
      <c r="X748" s="162">
        <v>3.43</v>
      </c>
      <c r="Y748" s="23"/>
      <c r="Z748" s="152">
        <f t="shared" si="93"/>
        <v>233558</v>
      </c>
      <c r="AB748" s="448" t="s">
        <v>547</v>
      </c>
    </row>
    <row r="749" spans="1:28" ht="15" x14ac:dyDescent="0.25">
      <c r="A749" s="101">
        <v>344</v>
      </c>
      <c r="B749" s="24" t="s">
        <v>257</v>
      </c>
      <c r="C749" s="58"/>
      <c r="D749" s="146">
        <v>8580150</v>
      </c>
      <c r="E749" s="56"/>
      <c r="F749" s="59"/>
      <c r="G749" s="58"/>
      <c r="J749" s="126"/>
      <c r="K749" s="56"/>
      <c r="L749" s="149">
        <f t="shared" si="92"/>
        <v>286577</v>
      </c>
      <c r="M749" s="127"/>
      <c r="N749" s="184">
        <v>3.34</v>
      </c>
      <c r="P749" s="155">
        <v>55153</v>
      </c>
      <c r="Q749" s="152"/>
      <c r="R749" s="155" t="s">
        <v>271</v>
      </c>
      <c r="T749" s="159">
        <v>-2</v>
      </c>
      <c r="U749" s="23"/>
      <c r="V749" s="153">
        <v>330713</v>
      </c>
      <c r="W749" s="131"/>
      <c r="X749" s="162">
        <v>3.85</v>
      </c>
      <c r="Y749" s="23"/>
      <c r="Z749" s="152">
        <f t="shared" si="93"/>
        <v>44136</v>
      </c>
      <c r="AB749" s="448" t="s">
        <v>547</v>
      </c>
    </row>
    <row r="750" spans="1:28" ht="15" x14ac:dyDescent="0.25">
      <c r="A750" s="101">
        <v>345</v>
      </c>
      <c r="B750" s="24" t="s">
        <v>75</v>
      </c>
      <c r="C750" s="58"/>
      <c r="D750" s="146">
        <v>14300250</v>
      </c>
      <c r="E750" s="56"/>
      <c r="F750" s="59"/>
      <c r="G750" s="58"/>
      <c r="J750" s="126"/>
      <c r="K750" s="56"/>
      <c r="L750" s="149">
        <f t="shared" si="92"/>
        <v>466188</v>
      </c>
      <c r="M750" s="127"/>
      <c r="N750" s="184">
        <v>3.26</v>
      </c>
      <c r="P750" s="155">
        <v>55153</v>
      </c>
      <c r="Q750" s="152"/>
      <c r="R750" s="155" t="s">
        <v>278</v>
      </c>
      <c r="T750" s="159">
        <v>-1</v>
      </c>
      <c r="U750" s="23"/>
      <c r="V750" s="153">
        <v>499127</v>
      </c>
      <c r="W750" s="131"/>
      <c r="X750" s="162">
        <v>3.49</v>
      </c>
      <c r="Y750" s="23"/>
      <c r="Z750" s="152">
        <f t="shared" si="93"/>
        <v>32939</v>
      </c>
      <c r="AB750" s="448" t="s">
        <v>547</v>
      </c>
    </row>
    <row r="751" spans="1:28" ht="15" x14ac:dyDescent="0.25">
      <c r="A751" s="101">
        <v>346</v>
      </c>
      <c r="B751" s="24" t="s">
        <v>78</v>
      </c>
      <c r="C751" s="58"/>
      <c r="D751" s="146">
        <v>1430025</v>
      </c>
      <c r="E751" s="56"/>
      <c r="F751" s="59"/>
      <c r="G751" s="58"/>
      <c r="J751" s="126"/>
      <c r="K751" s="56"/>
      <c r="L751" s="149">
        <f t="shared" si="92"/>
        <v>46476</v>
      </c>
      <c r="M751" s="127"/>
      <c r="N751" s="184">
        <v>3.25</v>
      </c>
      <c r="P751" s="155">
        <v>55153</v>
      </c>
      <c r="Q751" s="152"/>
      <c r="R751" s="155" t="s">
        <v>260</v>
      </c>
      <c r="T751" s="159">
        <v>-1</v>
      </c>
      <c r="U751" s="23"/>
      <c r="V751" s="153">
        <v>48189</v>
      </c>
      <c r="W751" s="131"/>
      <c r="X751" s="162">
        <v>3.37</v>
      </c>
      <c r="Y751" s="23"/>
      <c r="Z751" s="152">
        <f t="shared" si="93"/>
        <v>1713</v>
      </c>
      <c r="AB751" s="448" t="s">
        <v>547</v>
      </c>
    </row>
    <row r="752" spans="1:28" ht="15" x14ac:dyDescent="0.25">
      <c r="A752" s="101"/>
      <c r="B752" s="200" t="s">
        <v>500</v>
      </c>
      <c r="C752" s="58"/>
      <c r="D752" s="166">
        <f>+SUBTOTAL(9,D747:D751)</f>
        <v>286005000</v>
      </c>
      <c r="E752" s="56"/>
      <c r="F752" s="59"/>
      <c r="G752" s="58"/>
      <c r="J752" s="126"/>
      <c r="K752" s="56"/>
      <c r="L752" s="167">
        <f>+SUBTOTAL(9,L747:L751)</f>
        <v>9552710</v>
      </c>
      <c r="M752" s="127"/>
      <c r="N752" s="150">
        <f>+ROUND(L752/$D752*100,2)</f>
        <v>3.34</v>
      </c>
      <c r="P752" s="77"/>
      <c r="Q752" s="76"/>
      <c r="T752" s="130"/>
      <c r="U752" s="57"/>
      <c r="V752" s="168">
        <f>+SUBTOTAL(9,V747:V751)</f>
        <v>9860697</v>
      </c>
      <c r="W752" s="131"/>
      <c r="X752" s="154">
        <f>+ROUND(V752/D752*100,2)</f>
        <v>3.45</v>
      </c>
      <c r="Y752" s="23"/>
      <c r="Z752" s="191">
        <f>+SUBTOTAL(9,Z747:Z751)</f>
        <v>307987</v>
      </c>
      <c r="AB752" s="448"/>
    </row>
    <row r="753" spans="1:28" ht="15" x14ac:dyDescent="0.25">
      <c r="A753" s="116"/>
      <c r="B753" s="42"/>
      <c r="C753" s="58"/>
      <c r="D753" s="146"/>
      <c r="E753" s="56"/>
      <c r="F753" s="59"/>
      <c r="G753" s="58"/>
      <c r="J753" s="126"/>
      <c r="K753" s="56"/>
      <c r="L753" s="149"/>
      <c r="M753" s="127"/>
      <c r="N753" s="150"/>
      <c r="P753" s="77"/>
      <c r="Q753" s="76"/>
      <c r="T753" s="130"/>
      <c r="U753" s="57"/>
      <c r="V753" s="153"/>
      <c r="W753" s="131"/>
      <c r="X753" s="154"/>
      <c r="Y753" s="23"/>
      <c r="Z753" s="152"/>
      <c r="AB753" s="448"/>
    </row>
    <row r="754" spans="1:28" ht="15" x14ac:dyDescent="0.25">
      <c r="A754" s="116"/>
      <c r="B754" s="68" t="s">
        <v>294</v>
      </c>
      <c r="C754" s="145"/>
      <c r="E754" s="21"/>
      <c r="F754" s="125"/>
      <c r="G754" s="145"/>
      <c r="J754" s="126"/>
      <c r="K754" s="21"/>
      <c r="L754" s="187"/>
      <c r="M754" s="127"/>
      <c r="N754" s="150"/>
      <c r="P754" s="129"/>
      <c r="Q754" s="190"/>
      <c r="T754" s="130"/>
      <c r="U754" s="23"/>
      <c r="V754" s="188"/>
      <c r="W754" s="131"/>
      <c r="X754" s="154"/>
      <c r="Y754" s="23"/>
      <c r="Z754" s="190"/>
      <c r="AB754" s="448"/>
    </row>
    <row r="755" spans="1:28" ht="15" x14ac:dyDescent="0.25">
      <c r="A755" s="116">
        <v>344</v>
      </c>
      <c r="B755" s="36" t="s">
        <v>295</v>
      </c>
      <c r="C755" s="145"/>
      <c r="D755" s="146">
        <v>5545.93</v>
      </c>
      <c r="E755" s="23"/>
      <c r="F755" s="155">
        <v>46752</v>
      </c>
      <c r="G755" s="152"/>
      <c r="H755" s="155" t="s">
        <v>65</v>
      </c>
      <c r="I755" s="23"/>
      <c r="J755" s="159">
        <v>0</v>
      </c>
      <c r="K755" s="23"/>
      <c r="L755" s="149">
        <f t="shared" ref="L755:L758" si="94">+ROUND(N755*D755/100,0)</f>
        <v>228</v>
      </c>
      <c r="M755" s="127"/>
      <c r="N755" s="184">
        <v>4.1100000000000003</v>
      </c>
      <c r="P755" s="155">
        <v>46752</v>
      </c>
      <c r="Q755" s="152"/>
      <c r="R755" s="155" t="s">
        <v>65</v>
      </c>
      <c r="T755" s="159">
        <v>0</v>
      </c>
      <c r="U755" s="23"/>
      <c r="V755" s="153">
        <v>228</v>
      </c>
      <c r="W755" s="131"/>
      <c r="X755" s="162">
        <v>4.1100000000000003</v>
      </c>
      <c r="Y755" s="23"/>
      <c r="Z755" s="152">
        <f t="shared" ref="Z755:Z758" si="95">+V755-L755</f>
        <v>0</v>
      </c>
      <c r="AB755" s="448" t="s">
        <v>547</v>
      </c>
    </row>
    <row r="756" spans="1:28" ht="15" x14ac:dyDescent="0.25">
      <c r="A756" s="116">
        <v>344</v>
      </c>
      <c r="B756" s="36" t="s">
        <v>296</v>
      </c>
      <c r="C756" s="145"/>
      <c r="D756" s="186">
        <v>36389.01</v>
      </c>
      <c r="E756" s="23"/>
      <c r="F756" s="155">
        <v>42004</v>
      </c>
      <c r="G756" s="152"/>
      <c r="H756" s="155" t="s">
        <v>65</v>
      </c>
      <c r="I756" s="23"/>
      <c r="J756" s="159">
        <v>0</v>
      </c>
      <c r="K756" s="23"/>
      <c r="L756" s="153">
        <f t="shared" si="94"/>
        <v>0</v>
      </c>
      <c r="M756" s="131"/>
      <c r="N756" s="162">
        <v>0</v>
      </c>
      <c r="O756" s="110"/>
      <c r="P756" s="155">
        <v>42004</v>
      </c>
      <c r="Q756" s="152"/>
      <c r="R756" s="155" t="s">
        <v>65</v>
      </c>
      <c r="T756" s="159">
        <v>0</v>
      </c>
      <c r="U756" s="23"/>
      <c r="V756" s="153">
        <v>0</v>
      </c>
      <c r="W756" s="118"/>
      <c r="X756" s="162">
        <v>0</v>
      </c>
      <c r="Y756" s="118"/>
      <c r="Z756" s="152">
        <f t="shared" si="95"/>
        <v>0</v>
      </c>
      <c r="AB756" s="448" t="s">
        <v>547</v>
      </c>
    </row>
    <row r="757" spans="1:28" ht="15" x14ac:dyDescent="0.25">
      <c r="A757" s="116">
        <v>344</v>
      </c>
      <c r="B757" s="36" t="s">
        <v>297</v>
      </c>
      <c r="C757" s="145"/>
      <c r="D757" s="186">
        <v>55086.78</v>
      </c>
      <c r="E757" s="23"/>
      <c r="F757" s="155">
        <v>42004</v>
      </c>
      <c r="G757" s="152"/>
      <c r="H757" s="155" t="s">
        <v>65</v>
      </c>
      <c r="I757" s="23"/>
      <c r="J757" s="159">
        <v>0</v>
      </c>
      <c r="K757" s="23"/>
      <c r="L757" s="153">
        <f t="shared" si="94"/>
        <v>0</v>
      </c>
      <c r="M757" s="131"/>
      <c r="N757" s="162">
        <v>0</v>
      </c>
      <c r="O757" s="110"/>
      <c r="P757" s="155">
        <v>42004</v>
      </c>
      <c r="Q757" s="152"/>
      <c r="R757" s="155" t="s">
        <v>65</v>
      </c>
      <c r="T757" s="159">
        <v>0</v>
      </c>
      <c r="U757" s="23"/>
      <c r="V757" s="153">
        <v>0</v>
      </c>
      <c r="W757" s="118"/>
      <c r="X757" s="162">
        <v>0</v>
      </c>
      <c r="Y757" s="118"/>
      <c r="Z757" s="152">
        <f t="shared" si="95"/>
        <v>0</v>
      </c>
      <c r="AB757" s="448" t="s">
        <v>547</v>
      </c>
    </row>
    <row r="758" spans="1:28" ht="15" x14ac:dyDescent="0.25">
      <c r="A758" s="116">
        <v>344</v>
      </c>
      <c r="B758" s="36" t="s">
        <v>298</v>
      </c>
      <c r="C758" s="145"/>
      <c r="D758" s="186">
        <v>56321.97</v>
      </c>
      <c r="E758" s="23"/>
      <c r="F758" s="155">
        <v>42369</v>
      </c>
      <c r="G758" s="152"/>
      <c r="H758" s="155" t="s">
        <v>253</v>
      </c>
      <c r="I758" s="23"/>
      <c r="J758" s="159">
        <v>0</v>
      </c>
      <c r="K758" s="23"/>
      <c r="L758" s="153">
        <f t="shared" si="94"/>
        <v>0</v>
      </c>
      <c r="M758" s="131"/>
      <c r="N758" s="162">
        <v>0</v>
      </c>
      <c r="O758" s="110"/>
      <c r="P758" s="155">
        <v>42369</v>
      </c>
      <c r="Q758" s="152"/>
      <c r="R758" s="155" t="s">
        <v>65</v>
      </c>
      <c r="T758" s="159">
        <v>0</v>
      </c>
      <c r="U758" s="23"/>
      <c r="V758" s="153">
        <v>0</v>
      </c>
      <c r="W758" s="118"/>
      <c r="X758" s="162">
        <v>0</v>
      </c>
      <c r="Y758" s="118"/>
      <c r="Z758" s="152">
        <f t="shared" si="95"/>
        <v>0</v>
      </c>
      <c r="AB758" s="448" t="s">
        <v>548</v>
      </c>
    </row>
    <row r="759" spans="1:28" ht="15" x14ac:dyDescent="0.25">
      <c r="A759" s="116"/>
      <c r="B759" s="42" t="s">
        <v>299</v>
      </c>
      <c r="C759" s="148"/>
      <c r="D759" s="202">
        <f>+SUBTOTAL(9,D754:D758)</f>
        <v>153343.69</v>
      </c>
      <c r="E759" s="56"/>
      <c r="F759" s="147"/>
      <c r="G759" s="148"/>
      <c r="J759" s="126"/>
      <c r="K759" s="56"/>
      <c r="L759" s="167">
        <f>+SUBTOTAL(9,L754:L758)</f>
        <v>228</v>
      </c>
      <c r="M759" s="127"/>
      <c r="N759" s="150">
        <f>+ROUND(L759/$D759*100,2)</f>
        <v>0.15</v>
      </c>
      <c r="P759" s="151"/>
      <c r="Q759" s="152"/>
      <c r="T759" s="130"/>
      <c r="U759" s="57"/>
      <c r="V759" s="168">
        <f>+SUBTOTAL(9,V754:V758)</f>
        <v>228</v>
      </c>
      <c r="W759" s="131"/>
      <c r="X759" s="154">
        <f>+ROUND(V759/D759*100,2)</f>
        <v>0.15</v>
      </c>
      <c r="Y759" s="23"/>
      <c r="Z759" s="191">
        <f>+SUBTOTAL(9,Z754:Z758)</f>
        <v>0</v>
      </c>
      <c r="AB759" s="448"/>
    </row>
    <row r="760" spans="1:28" ht="15" x14ac:dyDescent="0.25">
      <c r="A760" s="116"/>
      <c r="B760" s="21"/>
      <c r="C760" s="148"/>
      <c r="D760" s="186"/>
      <c r="E760" s="56"/>
      <c r="F760" s="147"/>
      <c r="G760" s="148"/>
      <c r="J760" s="126"/>
      <c r="K760" s="56"/>
      <c r="L760" s="149"/>
      <c r="M760" s="127"/>
      <c r="N760" s="150"/>
      <c r="P760" s="151"/>
      <c r="Q760" s="152"/>
      <c r="T760" s="130"/>
      <c r="U760" s="57"/>
      <c r="V760" s="153"/>
      <c r="W760" s="131"/>
      <c r="X760" s="154"/>
      <c r="Y760" s="23"/>
      <c r="Z760" s="152"/>
      <c r="AB760" s="448"/>
    </row>
    <row r="761" spans="1:28" ht="15" x14ac:dyDescent="0.25">
      <c r="A761" s="118"/>
      <c r="B761" s="69" t="s">
        <v>300</v>
      </c>
      <c r="C761" s="148"/>
      <c r="D761" s="186"/>
      <c r="E761" s="56"/>
      <c r="F761" s="147"/>
      <c r="G761" s="148"/>
      <c r="J761" s="126"/>
      <c r="K761" s="56"/>
      <c r="L761" s="149"/>
      <c r="M761" s="127"/>
      <c r="N761" s="150"/>
      <c r="P761" s="151"/>
      <c r="Q761" s="152"/>
      <c r="T761" s="130"/>
      <c r="U761" s="57"/>
      <c r="V761" s="153"/>
      <c r="W761" s="131"/>
      <c r="X761" s="154"/>
      <c r="Y761" s="23"/>
      <c r="Z761" s="152"/>
      <c r="AB761" s="448"/>
    </row>
    <row r="762" spans="1:28" ht="15" x14ac:dyDescent="0.25">
      <c r="A762" s="118">
        <v>344</v>
      </c>
      <c r="B762" s="70" t="s">
        <v>301</v>
      </c>
      <c r="C762" s="24"/>
      <c r="D762" s="186">
        <v>839680.12</v>
      </c>
      <c r="E762" s="23"/>
      <c r="F762" s="155"/>
      <c r="G762" s="152"/>
      <c r="H762" s="155" t="s">
        <v>253</v>
      </c>
      <c r="I762" s="23"/>
      <c r="J762" s="159">
        <v>-5</v>
      </c>
      <c r="K762" s="23"/>
      <c r="L762" s="153">
        <f t="shared" ref="L762:L763" si="96">+ROUND(N762*D762/100,0)</f>
        <v>13435</v>
      </c>
      <c r="M762" s="131"/>
      <c r="N762" s="162">
        <v>1.6</v>
      </c>
      <c r="O762" s="110"/>
      <c r="P762" s="155" t="s">
        <v>302</v>
      </c>
      <c r="Q762" s="152"/>
      <c r="R762" s="155" t="s">
        <v>258</v>
      </c>
      <c r="T762" s="159">
        <v>0</v>
      </c>
      <c r="U762" s="23"/>
      <c r="V762" s="153">
        <v>12019</v>
      </c>
      <c r="W762" s="131"/>
      <c r="X762" s="162">
        <v>1.43</v>
      </c>
      <c r="Y762" s="23"/>
      <c r="Z762" s="152">
        <f t="shared" ref="Z762:Z763" si="97">+V762-L762</f>
        <v>-1416</v>
      </c>
      <c r="AB762" s="448" t="s">
        <v>547</v>
      </c>
    </row>
    <row r="763" spans="1:28" ht="15" x14ac:dyDescent="0.25">
      <c r="A763" s="118">
        <v>344</v>
      </c>
      <c r="B763" s="70" t="s">
        <v>303</v>
      </c>
      <c r="C763" s="24"/>
      <c r="D763" s="203">
        <v>849226.01</v>
      </c>
      <c r="E763" s="23"/>
      <c r="F763" s="155"/>
      <c r="G763" s="152"/>
      <c r="H763" s="155" t="s">
        <v>253</v>
      </c>
      <c r="I763" s="23"/>
      <c r="J763" s="159">
        <v>-5</v>
      </c>
      <c r="K763" s="23"/>
      <c r="L763" s="171">
        <f t="shared" si="96"/>
        <v>15286</v>
      </c>
      <c r="M763" s="131"/>
      <c r="N763" s="162">
        <v>1.8</v>
      </c>
      <c r="O763" s="110"/>
      <c r="P763" s="155" t="s">
        <v>302</v>
      </c>
      <c r="Q763" s="152"/>
      <c r="R763" s="155" t="s">
        <v>258</v>
      </c>
      <c r="T763" s="159">
        <v>0</v>
      </c>
      <c r="U763" s="23"/>
      <c r="V763" s="171">
        <v>13934</v>
      </c>
      <c r="W763" s="131"/>
      <c r="X763" s="162">
        <v>1.64</v>
      </c>
      <c r="Y763" s="23"/>
      <c r="Z763" s="193">
        <f t="shared" si="97"/>
        <v>-1352</v>
      </c>
      <c r="AB763" s="448" t="s">
        <v>548</v>
      </c>
    </row>
    <row r="764" spans="1:28" x14ac:dyDescent="0.2">
      <c r="A764" s="116"/>
      <c r="B764" s="42" t="s">
        <v>304</v>
      </c>
      <c r="C764" s="24"/>
      <c r="D764" s="185">
        <f>+SUBTOTAL(9,D762:D763)</f>
        <v>1688906.13</v>
      </c>
      <c r="E764" s="23"/>
      <c r="F764" s="155"/>
      <c r="G764" s="152"/>
      <c r="H764" s="23"/>
      <c r="I764" s="23"/>
      <c r="J764" s="159"/>
      <c r="K764" s="23"/>
      <c r="L764" s="174">
        <f>+SUBTOTAL(9,L762:L763)</f>
        <v>28721</v>
      </c>
      <c r="M764" s="131"/>
      <c r="N764" s="154">
        <f>+ROUND(L764/$D764*100,2)</f>
        <v>1.7</v>
      </c>
      <c r="O764" s="110"/>
      <c r="P764" s="155"/>
      <c r="Q764" s="152"/>
      <c r="T764" s="159"/>
      <c r="U764" s="23"/>
      <c r="V764" s="174">
        <f>+SUBTOTAL(9,V762:V763)</f>
        <v>25953</v>
      </c>
      <c r="W764" s="131"/>
      <c r="X764" s="154">
        <f>+ROUND(V764/D764*100,2)</f>
        <v>1.54</v>
      </c>
      <c r="Y764" s="23"/>
      <c r="Z764" s="204">
        <f>+SUBTOTAL(9,Z762:Z763)</f>
        <v>-2768</v>
      </c>
    </row>
    <row r="765" spans="1:28" x14ac:dyDescent="0.2">
      <c r="A765" s="116"/>
      <c r="B765" s="21"/>
      <c r="C765" s="24"/>
      <c r="D765" s="186"/>
      <c r="E765" s="57"/>
      <c r="F765" s="155"/>
      <c r="G765" s="152"/>
      <c r="H765" s="23"/>
      <c r="I765" s="23"/>
      <c r="J765" s="159"/>
      <c r="K765" s="57"/>
      <c r="L765" s="153"/>
      <c r="M765" s="131"/>
      <c r="N765" s="154"/>
      <c r="O765" s="110"/>
      <c r="P765" s="155"/>
      <c r="Q765" s="152"/>
      <c r="T765" s="159"/>
      <c r="U765" s="57"/>
      <c r="V765" s="153"/>
      <c r="W765" s="131"/>
      <c r="X765" s="154"/>
      <c r="Y765" s="23"/>
      <c r="Z765" s="152"/>
    </row>
    <row r="766" spans="1:28" x14ac:dyDescent="0.2">
      <c r="A766" s="136"/>
      <c r="B766" s="37" t="s">
        <v>305</v>
      </c>
      <c r="C766" s="148"/>
      <c r="D766" s="274">
        <f>+SUBTOTAL(9,D615:D764)</f>
        <v>5075636836.5099993</v>
      </c>
      <c r="E766" s="51"/>
      <c r="F766" s="147"/>
      <c r="G766" s="148"/>
      <c r="J766" s="126"/>
      <c r="K766" s="51"/>
      <c r="L766" s="178">
        <f>+SUBTOTAL(9,L615:L764)</f>
        <v>163112102</v>
      </c>
      <c r="M766" s="127"/>
      <c r="N766" s="150">
        <f>+ROUND(L766/$D766*100,2)</f>
        <v>3.21</v>
      </c>
      <c r="P766" s="151"/>
      <c r="Q766" s="152"/>
      <c r="T766" s="130"/>
      <c r="U766" s="52"/>
      <c r="V766" s="181">
        <f>+SUBTOTAL(9,V615:V764)</f>
        <v>203786985</v>
      </c>
      <c r="W766" s="131"/>
      <c r="X766" s="154">
        <f>+ROUND(V766/D766*100,2)</f>
        <v>4.0199999999999996</v>
      </c>
      <c r="Y766" s="23"/>
      <c r="Z766" s="180">
        <f>+SUBTOTAL(9,Z615:Z764)</f>
        <v>40674883</v>
      </c>
    </row>
    <row r="767" spans="1:28" ht="15" x14ac:dyDescent="0.25">
      <c r="A767" s="116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 s="23"/>
      <c r="Z767" s="190"/>
    </row>
    <row r="768" spans="1:28" x14ac:dyDescent="0.2">
      <c r="A768" s="118">
        <v>340.3</v>
      </c>
      <c r="B768" s="70" t="s">
        <v>306</v>
      </c>
      <c r="D768" s="186">
        <v>1756736.02</v>
      </c>
      <c r="E768" s="19"/>
      <c r="F768" s="21"/>
      <c r="K768" s="19"/>
      <c r="L768" s="187"/>
      <c r="N768" s="150"/>
      <c r="P768" s="23"/>
      <c r="U768" s="24"/>
      <c r="V768" s="188"/>
      <c r="X768" s="154"/>
      <c r="Y768" s="23"/>
      <c r="Z768" s="190"/>
      <c r="AB768" s="244" t="s">
        <v>548</v>
      </c>
    </row>
    <row r="769" spans="1:28" x14ac:dyDescent="0.2">
      <c r="A769" s="118">
        <v>340.3</v>
      </c>
      <c r="B769" s="70" t="s">
        <v>307</v>
      </c>
      <c r="C769" s="145"/>
      <c r="D769" s="186">
        <v>28061442.32</v>
      </c>
      <c r="E769" s="21"/>
      <c r="F769" s="182"/>
      <c r="G769" s="148"/>
      <c r="J769" s="183"/>
      <c r="K769" s="21"/>
      <c r="L769" s="21"/>
      <c r="M769" s="21"/>
      <c r="N769" s="71"/>
      <c r="P769" s="155"/>
      <c r="Q769" s="152"/>
      <c r="T769" s="159"/>
      <c r="U769" s="23"/>
      <c r="V769" s="23"/>
      <c r="W769" s="23"/>
      <c r="X769" s="72"/>
      <c r="Y769" s="23"/>
      <c r="Z769" s="152">
        <f t="shared" ref="Z769:Z770" si="98">+V769-L769</f>
        <v>0</v>
      </c>
      <c r="AB769" s="244" t="s">
        <v>547</v>
      </c>
    </row>
    <row r="770" spans="1:28" x14ac:dyDescent="0.2">
      <c r="A770" s="118">
        <v>340.3</v>
      </c>
      <c r="B770" s="70" t="s">
        <v>308</v>
      </c>
      <c r="C770" s="145"/>
      <c r="D770" s="203">
        <v>2891146.49</v>
      </c>
      <c r="E770" s="21"/>
      <c r="F770" s="182"/>
      <c r="G770" s="148"/>
      <c r="J770" s="183"/>
      <c r="K770" s="21"/>
      <c r="L770" s="21"/>
      <c r="M770" s="21"/>
      <c r="N770" s="71"/>
      <c r="P770" s="155"/>
      <c r="Q770" s="152"/>
      <c r="T770" s="159"/>
      <c r="U770" s="23"/>
      <c r="V770" s="23"/>
      <c r="W770" s="23"/>
      <c r="X770" s="72"/>
      <c r="Y770" s="23"/>
      <c r="Z770" s="193">
        <f t="shared" si="98"/>
        <v>0</v>
      </c>
      <c r="AB770" s="244" t="s">
        <v>547</v>
      </c>
    </row>
    <row r="771" spans="1:28" x14ac:dyDescent="0.2">
      <c r="A771" s="116"/>
      <c r="B771" s="36"/>
      <c r="C771" s="145"/>
      <c r="D771" s="146"/>
      <c r="E771" s="56"/>
      <c r="F771" s="182"/>
      <c r="G771" s="148"/>
      <c r="H771" s="182"/>
      <c r="J771" s="183"/>
      <c r="K771" s="56"/>
      <c r="L771" s="149"/>
      <c r="M771" s="127"/>
      <c r="N771" s="184"/>
      <c r="P771" s="155"/>
      <c r="Q771" s="152"/>
      <c r="R771" s="155"/>
      <c r="T771" s="159"/>
      <c r="U771" s="57"/>
      <c r="V771" s="153"/>
      <c r="W771" s="131"/>
      <c r="X771" s="162"/>
      <c r="Y771" s="23"/>
      <c r="Z771" s="152"/>
    </row>
    <row r="772" spans="1:28" x14ac:dyDescent="0.2">
      <c r="A772" s="136"/>
      <c r="B772" s="46" t="s">
        <v>309</v>
      </c>
      <c r="C772" s="148"/>
      <c r="D772" s="275">
        <f>+SUBTOTAL(9,D615:D770)</f>
        <v>5108346161.3399992</v>
      </c>
      <c r="E772" s="38"/>
      <c r="F772" s="147"/>
      <c r="G772" s="148"/>
      <c r="J772" s="126"/>
      <c r="K772" s="38"/>
      <c r="L772" s="276">
        <f>+SUBTOTAL(9,L615:L770)</f>
        <v>163112102</v>
      </c>
      <c r="M772" s="127"/>
      <c r="N772" s="150"/>
      <c r="P772" s="151"/>
      <c r="Q772" s="152"/>
      <c r="T772" s="130"/>
      <c r="U772" s="29"/>
      <c r="V772" s="277">
        <f>+SUBTOTAL(9,V615:V770)</f>
        <v>203786985</v>
      </c>
      <c r="W772" s="131"/>
      <c r="X772" s="154"/>
      <c r="Y772" s="23"/>
      <c r="Z772" s="278">
        <f>+SUBTOTAL(9,Z615:Z770)</f>
        <v>40674883</v>
      </c>
    </row>
    <row r="773" spans="1:28" x14ac:dyDescent="0.2">
      <c r="A773" s="116"/>
      <c r="B773" s="21"/>
      <c r="C773" s="148"/>
      <c r="D773" s="205"/>
      <c r="E773" s="51"/>
      <c r="F773" s="147"/>
      <c r="G773" s="148"/>
      <c r="J773" s="126"/>
      <c r="K773" s="51"/>
      <c r="L773" s="206"/>
      <c r="M773" s="127"/>
      <c r="N773" s="150"/>
      <c r="P773" s="151"/>
      <c r="Q773" s="152"/>
      <c r="T773" s="130"/>
      <c r="U773" s="52"/>
      <c r="V773" s="207"/>
      <c r="W773" s="131"/>
      <c r="X773" s="154"/>
      <c r="Y773" s="23"/>
      <c r="Z773" s="208"/>
    </row>
    <row r="774" spans="1:28" x14ac:dyDescent="0.2">
      <c r="A774" s="37" t="s">
        <v>310</v>
      </c>
      <c r="B774" s="73"/>
      <c r="C774" s="148"/>
      <c r="D774" s="175">
        <f>+SUBTOTAL(9,D17:D772)</f>
        <v>13363281147.119993</v>
      </c>
      <c r="E774" s="51"/>
      <c r="F774" s="147"/>
      <c r="G774" s="148"/>
      <c r="J774" s="126"/>
      <c r="K774" s="51"/>
      <c r="L774" s="178">
        <f>+SUBTOTAL(9,L17:L772)</f>
        <v>427632206</v>
      </c>
      <c r="M774" s="127"/>
      <c r="N774" s="150">
        <f>+ROUND(L774/$D774*100,2)</f>
        <v>3.2</v>
      </c>
      <c r="P774" s="151"/>
      <c r="Q774" s="152"/>
      <c r="T774" s="130"/>
      <c r="U774" s="52"/>
      <c r="V774" s="181">
        <f>+SUBTOTAL(9,V17:V772)</f>
        <v>986978158</v>
      </c>
      <c r="W774" s="131"/>
      <c r="X774" s="154">
        <f>+ROUND(V774/$D774*100,2)</f>
        <v>7.39</v>
      </c>
      <c r="Y774" s="23"/>
      <c r="Z774" s="180">
        <f>+SUBTOTAL(9,Z17:Z772)</f>
        <v>559345952</v>
      </c>
    </row>
    <row r="775" spans="1:28" x14ac:dyDescent="0.2">
      <c r="A775" s="37"/>
      <c r="B775" s="73"/>
      <c r="C775" s="148"/>
      <c r="D775" s="146"/>
      <c r="E775" s="56"/>
      <c r="F775" s="147"/>
      <c r="G775" s="148"/>
      <c r="J775" s="126"/>
      <c r="K775" s="56"/>
      <c r="L775" s="149"/>
      <c r="M775" s="127"/>
      <c r="N775" s="150"/>
      <c r="P775" s="151"/>
      <c r="Q775" s="152"/>
      <c r="T775" s="130"/>
      <c r="U775" s="57"/>
      <c r="V775" s="153"/>
      <c r="W775" s="131"/>
      <c r="X775" s="154"/>
      <c r="Y775" s="23"/>
      <c r="Z775" s="152"/>
    </row>
    <row r="776" spans="1:28" x14ac:dyDescent="0.2">
      <c r="A776" s="116"/>
      <c r="B776" s="21"/>
      <c r="C776" s="148"/>
      <c r="D776" s="146"/>
      <c r="E776" s="21"/>
      <c r="F776" s="147"/>
      <c r="G776" s="148"/>
      <c r="J776" s="126"/>
      <c r="K776" s="21"/>
      <c r="L776" s="149"/>
      <c r="M776" s="127"/>
      <c r="N776" s="150"/>
      <c r="P776" s="151"/>
      <c r="Q776" s="152"/>
      <c r="T776" s="130"/>
      <c r="U776" s="23"/>
      <c r="V776" s="153"/>
      <c r="W776" s="131"/>
      <c r="X776" s="154"/>
      <c r="Y776" s="23"/>
      <c r="Z776" s="152"/>
    </row>
    <row r="777" spans="1:28" x14ac:dyDescent="0.2">
      <c r="A777" s="133" t="s">
        <v>311</v>
      </c>
      <c r="B777" s="38"/>
      <c r="C777" s="148"/>
      <c r="D777" s="146"/>
      <c r="E777" s="21"/>
      <c r="F777" s="147"/>
      <c r="G777" s="148"/>
      <c r="J777" s="126"/>
      <c r="K777" s="21"/>
      <c r="L777" s="149"/>
      <c r="M777" s="127"/>
      <c r="N777" s="150"/>
      <c r="P777" s="151"/>
      <c r="Q777" s="152"/>
      <c r="T777" s="130"/>
      <c r="U777" s="23"/>
      <c r="V777" s="153"/>
      <c r="W777" s="131"/>
      <c r="X777" s="154"/>
      <c r="Y777" s="23"/>
      <c r="Z777" s="152"/>
    </row>
    <row r="778" spans="1:28" x14ac:dyDescent="0.2">
      <c r="A778" s="116">
        <v>350.2</v>
      </c>
      <c r="B778" s="36" t="s">
        <v>312</v>
      </c>
      <c r="C778" s="148"/>
      <c r="D778" s="146">
        <v>224770024.49000001</v>
      </c>
      <c r="E778" s="21"/>
      <c r="F778" s="182"/>
      <c r="G778" s="148"/>
      <c r="H778" s="182" t="s">
        <v>313</v>
      </c>
      <c r="J778" s="183">
        <v>0</v>
      </c>
      <c r="K778" s="21"/>
      <c r="L778" s="149">
        <f t="shared" ref="L778:L787" si="99">+ROUND(N778*D778/100,0)</f>
        <v>2854579</v>
      </c>
      <c r="M778" s="127"/>
      <c r="N778" s="184">
        <v>1.27</v>
      </c>
      <c r="P778" s="155" t="s">
        <v>302</v>
      </c>
      <c r="Q778" s="152"/>
      <c r="R778" s="155" t="s">
        <v>314</v>
      </c>
      <c r="T778" s="159">
        <v>0</v>
      </c>
      <c r="U778" s="23"/>
      <c r="V778" s="153">
        <v>2740305</v>
      </c>
      <c r="W778" s="131"/>
      <c r="X778" s="162">
        <v>1.22</v>
      </c>
      <c r="Y778" s="23"/>
      <c r="Z778" s="152">
        <f t="shared" ref="Z778:Z787" si="100">+V778-L778</f>
        <v>-114274</v>
      </c>
    </row>
    <row r="779" spans="1:28" x14ac:dyDescent="0.2">
      <c r="A779" s="116">
        <v>352</v>
      </c>
      <c r="B779" s="36" t="s">
        <v>66</v>
      </c>
      <c r="C779" s="148"/>
      <c r="D779" s="146">
        <v>287558037.92000002</v>
      </c>
      <c r="E779" s="21"/>
      <c r="F779" s="182"/>
      <c r="G779" s="148"/>
      <c r="H779" s="182" t="s">
        <v>76</v>
      </c>
      <c r="J779" s="183">
        <v>-10</v>
      </c>
      <c r="K779" s="21"/>
      <c r="L779" s="149">
        <f t="shared" si="99"/>
        <v>4083324</v>
      </c>
      <c r="M779" s="127"/>
      <c r="N779" s="184">
        <v>1.42</v>
      </c>
      <c r="P779" s="155" t="s">
        <v>302</v>
      </c>
      <c r="Q779" s="152"/>
      <c r="R779" s="155" t="s">
        <v>259</v>
      </c>
      <c r="T779" s="159">
        <v>-10</v>
      </c>
      <c r="U779" s="23"/>
      <c r="V779" s="153">
        <v>4471687</v>
      </c>
      <c r="W779" s="131"/>
      <c r="X779" s="162">
        <v>1.56</v>
      </c>
      <c r="Y779" s="23"/>
      <c r="Z779" s="152">
        <f t="shared" si="100"/>
        <v>388363</v>
      </c>
    </row>
    <row r="780" spans="1:28" x14ac:dyDescent="0.2">
      <c r="A780" s="116">
        <v>353</v>
      </c>
      <c r="B780" s="36" t="s">
        <v>315</v>
      </c>
      <c r="C780" s="148"/>
      <c r="D780" s="146">
        <v>2412751982.1999998</v>
      </c>
      <c r="E780" s="21"/>
      <c r="F780" s="182"/>
      <c r="G780" s="148"/>
      <c r="H780" s="182" t="s">
        <v>316</v>
      </c>
      <c r="J780" s="183">
        <v>-5</v>
      </c>
      <c r="K780" s="21"/>
      <c r="L780" s="149">
        <f t="shared" si="99"/>
        <v>41981884</v>
      </c>
      <c r="M780" s="127"/>
      <c r="N780" s="184">
        <v>1.74</v>
      </c>
      <c r="P780" s="155" t="s">
        <v>302</v>
      </c>
      <c r="Q780" s="152"/>
      <c r="R780" s="155" t="s">
        <v>316</v>
      </c>
      <c r="T780" s="159">
        <v>-10</v>
      </c>
      <c r="U780" s="23"/>
      <c r="V780" s="153">
        <v>45189695</v>
      </c>
      <c r="W780" s="131"/>
      <c r="X780" s="162">
        <v>1.87</v>
      </c>
      <c r="Y780" s="23"/>
      <c r="Z780" s="152">
        <f t="shared" si="100"/>
        <v>3207811</v>
      </c>
    </row>
    <row r="781" spans="1:28" x14ac:dyDescent="0.2">
      <c r="A781" s="116">
        <v>353.7</v>
      </c>
      <c r="B781" s="36" t="s">
        <v>317</v>
      </c>
      <c r="C781" s="148"/>
      <c r="D781" s="209">
        <v>0</v>
      </c>
      <c r="E781" s="21"/>
      <c r="F781" s="182"/>
      <c r="G781" s="148"/>
      <c r="H781" s="182" t="s">
        <v>318</v>
      </c>
      <c r="J781" s="183">
        <v>0</v>
      </c>
      <c r="K781" s="21"/>
      <c r="L781" s="149">
        <f t="shared" si="99"/>
        <v>0</v>
      </c>
      <c r="M781" s="127"/>
      <c r="N781" s="184">
        <v>3.55</v>
      </c>
      <c r="P781" s="155"/>
      <c r="Q781" s="152"/>
      <c r="R781" s="155"/>
      <c r="T781" s="159"/>
      <c r="U781" s="23"/>
      <c r="V781" s="153">
        <v>0</v>
      </c>
      <c r="W781" s="131"/>
      <c r="X781" s="162">
        <v>0</v>
      </c>
      <c r="Y781" s="23"/>
      <c r="Z781" s="153">
        <f t="shared" si="100"/>
        <v>0</v>
      </c>
    </row>
    <row r="782" spans="1:28" x14ac:dyDescent="0.2">
      <c r="A782" s="116">
        <v>354</v>
      </c>
      <c r="B782" s="36" t="s">
        <v>319</v>
      </c>
      <c r="C782" s="148"/>
      <c r="D782" s="146">
        <v>1636405961.74</v>
      </c>
      <c r="E782" s="21"/>
      <c r="F782" s="182"/>
      <c r="G782" s="148"/>
      <c r="H782" s="182" t="s">
        <v>320</v>
      </c>
      <c r="J782" s="183">
        <v>-10</v>
      </c>
      <c r="K782" s="21"/>
      <c r="L782" s="149">
        <f t="shared" si="99"/>
        <v>25037011</v>
      </c>
      <c r="M782" s="127"/>
      <c r="N782" s="184">
        <v>1.53</v>
      </c>
      <c r="P782" s="155" t="s">
        <v>302</v>
      </c>
      <c r="Q782" s="152"/>
      <c r="R782" s="155" t="s">
        <v>321</v>
      </c>
      <c r="T782" s="159">
        <v>-10</v>
      </c>
      <c r="U782" s="23"/>
      <c r="V782" s="153">
        <v>25209356</v>
      </c>
      <c r="W782" s="131"/>
      <c r="X782" s="162">
        <v>1.54</v>
      </c>
      <c r="Y782" s="23"/>
      <c r="Z782" s="152">
        <f t="shared" si="100"/>
        <v>172345</v>
      </c>
    </row>
    <row r="783" spans="1:28" x14ac:dyDescent="0.2">
      <c r="A783" s="116">
        <v>355</v>
      </c>
      <c r="B783" s="36" t="s">
        <v>322</v>
      </c>
      <c r="C783" s="148"/>
      <c r="D783" s="146">
        <v>1222775699.3900001</v>
      </c>
      <c r="E783" s="21"/>
      <c r="F783" s="182"/>
      <c r="G783" s="148"/>
      <c r="H783" s="182" t="s">
        <v>323</v>
      </c>
      <c r="J783" s="183">
        <v>-40</v>
      </c>
      <c r="K783" s="21"/>
      <c r="L783" s="149">
        <f t="shared" si="99"/>
        <v>26656510</v>
      </c>
      <c r="M783" s="127"/>
      <c r="N783" s="184">
        <v>2.1800000000000002</v>
      </c>
      <c r="P783" s="155" t="s">
        <v>302</v>
      </c>
      <c r="Q783" s="152"/>
      <c r="R783" s="155" t="s">
        <v>323</v>
      </c>
      <c r="T783" s="159">
        <v>-50</v>
      </c>
      <c r="U783" s="23"/>
      <c r="V783" s="153">
        <v>30098544</v>
      </c>
      <c r="W783" s="131"/>
      <c r="X783" s="162">
        <v>2.46</v>
      </c>
      <c r="Y783" s="23"/>
      <c r="Z783" s="152">
        <f t="shared" si="100"/>
        <v>3442034</v>
      </c>
    </row>
    <row r="784" spans="1:28" x14ac:dyDescent="0.2">
      <c r="A784" s="116">
        <v>356</v>
      </c>
      <c r="B784" s="36" t="s">
        <v>324</v>
      </c>
      <c r="C784" s="148"/>
      <c r="D784" s="146">
        <v>1567955951.47</v>
      </c>
      <c r="E784" s="21"/>
      <c r="F784" s="182"/>
      <c r="G784" s="148"/>
      <c r="H784" s="182" t="s">
        <v>325</v>
      </c>
      <c r="J784" s="183">
        <v>-30</v>
      </c>
      <c r="K784" s="21"/>
      <c r="L784" s="149">
        <f t="shared" si="99"/>
        <v>29477572</v>
      </c>
      <c r="M784" s="127"/>
      <c r="N784" s="184">
        <v>1.88</v>
      </c>
      <c r="P784" s="155" t="s">
        <v>302</v>
      </c>
      <c r="Q784" s="152"/>
      <c r="R784" s="155" t="s">
        <v>326</v>
      </c>
      <c r="T784" s="159">
        <v>-35</v>
      </c>
      <c r="U784" s="23"/>
      <c r="V784" s="153">
        <v>31735033</v>
      </c>
      <c r="W784" s="131"/>
      <c r="X784" s="162">
        <v>2.02</v>
      </c>
      <c r="Y784" s="23"/>
      <c r="Z784" s="152">
        <f t="shared" si="100"/>
        <v>2257461</v>
      </c>
    </row>
    <row r="785" spans="1:26" x14ac:dyDescent="0.2">
      <c r="A785" s="116">
        <v>357</v>
      </c>
      <c r="B785" s="36" t="s">
        <v>327</v>
      </c>
      <c r="C785" s="148"/>
      <c r="D785" s="146">
        <v>3495373.35</v>
      </c>
      <c r="E785" s="21"/>
      <c r="F785" s="182"/>
      <c r="G785" s="148"/>
      <c r="H785" s="182" t="s">
        <v>323</v>
      </c>
      <c r="J785" s="183">
        <v>0</v>
      </c>
      <c r="K785" s="21"/>
      <c r="L785" s="149">
        <f t="shared" si="99"/>
        <v>55926</v>
      </c>
      <c r="M785" s="127"/>
      <c r="N785" s="184">
        <v>1.6</v>
      </c>
      <c r="P785" s="155" t="s">
        <v>302</v>
      </c>
      <c r="Q785" s="152"/>
      <c r="R785" s="155" t="s">
        <v>328</v>
      </c>
      <c r="T785" s="159">
        <v>0</v>
      </c>
      <c r="U785" s="23"/>
      <c r="V785" s="153">
        <v>56323</v>
      </c>
      <c r="W785" s="131"/>
      <c r="X785" s="162">
        <v>1.61</v>
      </c>
      <c r="Y785" s="23"/>
      <c r="Z785" s="152">
        <f t="shared" si="100"/>
        <v>397</v>
      </c>
    </row>
    <row r="786" spans="1:26" x14ac:dyDescent="0.2">
      <c r="A786" s="116">
        <v>358</v>
      </c>
      <c r="B786" s="36" t="s">
        <v>329</v>
      </c>
      <c r="C786" s="148"/>
      <c r="D786" s="146">
        <v>7940066.0899999999</v>
      </c>
      <c r="E786" s="21"/>
      <c r="F786" s="182"/>
      <c r="G786" s="148"/>
      <c r="H786" s="182" t="s">
        <v>323</v>
      </c>
      <c r="J786" s="183">
        <v>-5</v>
      </c>
      <c r="K786" s="21"/>
      <c r="L786" s="149">
        <f t="shared" si="99"/>
        <v>131805</v>
      </c>
      <c r="M786" s="127"/>
      <c r="N786" s="184">
        <v>1.66</v>
      </c>
      <c r="P786" s="155" t="s">
        <v>302</v>
      </c>
      <c r="Q786" s="152"/>
      <c r="R786" s="155" t="s">
        <v>328</v>
      </c>
      <c r="T786" s="159">
        <v>-5</v>
      </c>
      <c r="U786" s="23"/>
      <c r="V786" s="153">
        <v>133629</v>
      </c>
      <c r="W786" s="131"/>
      <c r="X786" s="162">
        <v>1.68</v>
      </c>
      <c r="Y786" s="23"/>
      <c r="Z786" s="152">
        <f t="shared" si="100"/>
        <v>1824</v>
      </c>
    </row>
    <row r="787" spans="1:26" x14ac:dyDescent="0.2">
      <c r="A787" s="116">
        <v>359</v>
      </c>
      <c r="B787" s="36" t="s">
        <v>330</v>
      </c>
      <c r="C787" s="148"/>
      <c r="D787" s="146">
        <v>11901657.9</v>
      </c>
      <c r="E787" s="21"/>
      <c r="F787" s="182"/>
      <c r="G787" s="148"/>
      <c r="H787" s="182" t="s">
        <v>331</v>
      </c>
      <c r="J787" s="183">
        <v>0</v>
      </c>
      <c r="K787" s="21"/>
      <c r="L787" s="149">
        <f t="shared" si="99"/>
        <v>157102</v>
      </c>
      <c r="M787" s="127"/>
      <c r="N787" s="184">
        <v>1.32</v>
      </c>
      <c r="P787" s="155" t="s">
        <v>302</v>
      </c>
      <c r="Q787" s="152"/>
      <c r="R787" s="155" t="s">
        <v>331</v>
      </c>
      <c r="T787" s="159">
        <v>0</v>
      </c>
      <c r="U787" s="23"/>
      <c r="V787" s="153">
        <v>161705</v>
      </c>
      <c r="W787" s="131"/>
      <c r="X787" s="162">
        <v>1.36</v>
      </c>
      <c r="Y787" s="23"/>
      <c r="Z787" s="152">
        <f t="shared" si="100"/>
        <v>4603</v>
      </c>
    </row>
    <row r="788" spans="1:26" x14ac:dyDescent="0.2">
      <c r="A788" s="116"/>
      <c r="B788" s="50" t="s">
        <v>332</v>
      </c>
      <c r="C788" s="148"/>
      <c r="D788" s="205">
        <f>+SUBTOTAL(9,D777:D787)</f>
        <v>7375554754.5500002</v>
      </c>
      <c r="E788" s="51"/>
      <c r="F788" s="147"/>
      <c r="G788" s="148"/>
      <c r="J788" s="126"/>
      <c r="K788" s="51"/>
      <c r="L788" s="206">
        <f>+SUBTOTAL(9,L777:L787)</f>
        <v>130435713</v>
      </c>
      <c r="M788" s="138"/>
      <c r="N788" s="196">
        <f>+ROUND(L788/$D788*100,2)</f>
        <v>1.77</v>
      </c>
      <c r="P788" s="151"/>
      <c r="Q788" s="152"/>
      <c r="T788" s="130"/>
      <c r="U788" s="52"/>
      <c r="V788" s="207">
        <f>+SUBTOTAL(9,V777:V787)</f>
        <v>139796277</v>
      </c>
      <c r="W788" s="142"/>
      <c r="X788" s="197">
        <f>+ROUND(V788/D788*100,2)</f>
        <v>1.9</v>
      </c>
      <c r="Y788" s="23"/>
      <c r="Z788" s="208">
        <f>+SUBTOTAL(9,Z777:Z787)</f>
        <v>9360564</v>
      </c>
    </row>
    <row r="789" spans="1:26" x14ac:dyDescent="0.2">
      <c r="A789" s="116"/>
      <c r="B789" s="50"/>
      <c r="C789" s="148"/>
      <c r="D789" s="146"/>
      <c r="E789" s="56"/>
      <c r="F789" s="147"/>
      <c r="G789" s="148"/>
      <c r="J789" s="126"/>
      <c r="K789" s="56"/>
      <c r="L789" s="149"/>
      <c r="M789" s="127"/>
      <c r="N789" s="150"/>
      <c r="P789" s="151"/>
      <c r="Q789" s="152"/>
      <c r="T789" s="130"/>
      <c r="U789" s="57"/>
      <c r="V789" s="153"/>
      <c r="W789" s="131"/>
      <c r="X789" s="154"/>
      <c r="Y789" s="23"/>
      <c r="Z789" s="152"/>
    </row>
    <row r="790" spans="1:26" x14ac:dyDescent="0.2">
      <c r="A790" s="116"/>
      <c r="B790" s="21"/>
      <c r="C790" s="148"/>
      <c r="D790" s="146"/>
      <c r="E790" s="21"/>
      <c r="F790" s="147"/>
      <c r="G790" s="148"/>
      <c r="J790" s="126"/>
      <c r="K790" s="21"/>
      <c r="L790" s="149"/>
      <c r="M790" s="127"/>
      <c r="N790" s="150"/>
      <c r="P790" s="151"/>
      <c r="Q790" s="152"/>
      <c r="T790" s="130"/>
      <c r="U790" s="23"/>
      <c r="V790" s="153"/>
      <c r="W790" s="131"/>
      <c r="X790" s="154"/>
      <c r="Y790" s="23"/>
      <c r="Z790" s="152"/>
    </row>
    <row r="791" spans="1:26" x14ac:dyDescent="0.2">
      <c r="A791" s="133" t="s">
        <v>333</v>
      </c>
      <c r="B791" s="38"/>
      <c r="C791" s="148"/>
      <c r="D791" s="146"/>
      <c r="E791" s="21"/>
      <c r="F791" s="147"/>
      <c r="G791" s="148"/>
      <c r="J791" s="126"/>
      <c r="K791" s="21"/>
      <c r="L791" s="149"/>
      <c r="M791" s="127"/>
      <c r="N791" s="150"/>
      <c r="P791" s="151"/>
      <c r="Q791" s="152"/>
      <c r="T791" s="130"/>
      <c r="U791" s="23"/>
      <c r="V791" s="153"/>
      <c r="W791" s="131"/>
      <c r="X791" s="154"/>
      <c r="Y791" s="23"/>
      <c r="Z791" s="152"/>
    </row>
    <row r="792" spans="1:26" x14ac:dyDescent="0.2">
      <c r="A792" s="133"/>
      <c r="B792" s="38"/>
      <c r="C792" s="148"/>
      <c r="D792" s="146"/>
      <c r="E792" s="21"/>
      <c r="F792" s="147"/>
      <c r="G792" s="148"/>
      <c r="J792" s="126"/>
      <c r="K792" s="21"/>
      <c r="L792" s="149"/>
      <c r="M792" s="127"/>
      <c r="N792" s="150"/>
      <c r="P792" s="151"/>
      <c r="Q792" s="152"/>
      <c r="T792" s="130"/>
      <c r="U792" s="23"/>
      <c r="V792" s="153"/>
      <c r="W792" s="131"/>
      <c r="X792" s="154"/>
      <c r="Y792" s="23"/>
      <c r="Z792" s="152"/>
    </row>
    <row r="793" spans="1:26" x14ac:dyDescent="0.2">
      <c r="A793" s="136"/>
      <c r="B793" s="74" t="s">
        <v>334</v>
      </c>
      <c r="C793" s="148"/>
      <c r="D793" s="146"/>
      <c r="E793" s="21"/>
      <c r="F793" s="147"/>
      <c r="G793" s="148"/>
      <c r="J793" s="126"/>
      <c r="K793" s="21"/>
      <c r="L793" s="149"/>
      <c r="M793" s="127"/>
      <c r="N793" s="150"/>
      <c r="P793" s="151"/>
      <c r="Q793" s="152"/>
      <c r="T793" s="130"/>
      <c r="U793" s="23"/>
      <c r="V793" s="153"/>
      <c r="W793" s="131"/>
      <c r="X793" s="154"/>
      <c r="Y793" s="23"/>
      <c r="Z793" s="152"/>
    </row>
    <row r="794" spans="1:26" x14ac:dyDescent="0.2">
      <c r="A794" s="116">
        <v>360.2</v>
      </c>
      <c r="B794" s="36" t="s">
        <v>312</v>
      </c>
      <c r="C794" s="148"/>
      <c r="D794" s="146">
        <v>5379479.3499999996</v>
      </c>
      <c r="E794" s="21"/>
      <c r="F794" s="182" t="s">
        <v>302</v>
      </c>
      <c r="G794" s="148"/>
      <c r="H794" s="182" t="s">
        <v>335</v>
      </c>
      <c r="J794" s="183">
        <v>0</v>
      </c>
      <c r="K794" s="21"/>
      <c r="L794" s="149">
        <f t="shared" ref="L794:L807" si="101">+ROUND(N794*D794/100,0)</f>
        <v>65092</v>
      </c>
      <c r="M794" s="127"/>
      <c r="N794" s="184">
        <v>1.21</v>
      </c>
      <c r="P794" s="155" t="s">
        <v>302</v>
      </c>
      <c r="Q794" s="152"/>
      <c r="R794" s="155" t="s">
        <v>328</v>
      </c>
      <c r="T794" s="159">
        <v>0</v>
      </c>
      <c r="U794" s="23"/>
      <c r="V794" s="153">
        <v>72636</v>
      </c>
      <c r="W794" s="131"/>
      <c r="X794" s="162">
        <v>1.35</v>
      </c>
      <c r="Y794" s="23"/>
      <c r="Z794" s="152">
        <f t="shared" ref="Z794:Z807" si="102">+V794-L794</f>
        <v>7544</v>
      </c>
    </row>
    <row r="795" spans="1:26" x14ac:dyDescent="0.2">
      <c r="A795" s="116">
        <v>361</v>
      </c>
      <c r="B795" s="36" t="s">
        <v>66</v>
      </c>
      <c r="C795" s="148"/>
      <c r="D795" s="146">
        <v>37302486.869999997</v>
      </c>
      <c r="E795" s="21"/>
      <c r="F795" s="182" t="s">
        <v>302</v>
      </c>
      <c r="G795" s="148"/>
      <c r="H795" s="182" t="s">
        <v>336</v>
      </c>
      <c r="J795" s="183">
        <v>-10</v>
      </c>
      <c r="K795" s="21"/>
      <c r="L795" s="149">
        <f t="shared" si="101"/>
        <v>667715</v>
      </c>
      <c r="M795" s="127"/>
      <c r="N795" s="184">
        <v>1.79</v>
      </c>
      <c r="P795" s="155" t="s">
        <v>302</v>
      </c>
      <c r="Q795" s="152"/>
      <c r="R795" s="155" t="s">
        <v>275</v>
      </c>
      <c r="T795" s="159">
        <v>-10</v>
      </c>
      <c r="U795" s="23"/>
      <c r="V795" s="153">
        <v>607162</v>
      </c>
      <c r="W795" s="131"/>
      <c r="X795" s="162">
        <v>1.63</v>
      </c>
      <c r="Y795" s="23"/>
      <c r="Z795" s="152">
        <f t="shared" si="102"/>
        <v>-60553</v>
      </c>
    </row>
    <row r="796" spans="1:26" x14ac:dyDescent="0.2">
      <c r="A796" s="116">
        <v>362</v>
      </c>
      <c r="B796" s="36" t="s">
        <v>315</v>
      </c>
      <c r="C796" s="148"/>
      <c r="D796" s="146">
        <v>290324293.99000001</v>
      </c>
      <c r="E796" s="21"/>
      <c r="F796" s="182" t="s">
        <v>302</v>
      </c>
      <c r="G796" s="148"/>
      <c r="H796" s="182" t="s">
        <v>337</v>
      </c>
      <c r="J796" s="183">
        <v>-15</v>
      </c>
      <c r="K796" s="21"/>
      <c r="L796" s="149">
        <f t="shared" si="101"/>
        <v>5632291</v>
      </c>
      <c r="M796" s="127"/>
      <c r="N796" s="184">
        <v>1.94</v>
      </c>
      <c r="P796" s="155" t="s">
        <v>302</v>
      </c>
      <c r="Q796" s="152"/>
      <c r="R796" s="155" t="s">
        <v>338</v>
      </c>
      <c r="T796" s="159">
        <v>-20</v>
      </c>
      <c r="U796" s="23"/>
      <c r="V796" s="153">
        <v>6254671</v>
      </c>
      <c r="W796" s="131"/>
      <c r="X796" s="162">
        <v>2.15</v>
      </c>
      <c r="Y796" s="23"/>
      <c r="Z796" s="152">
        <f t="shared" si="102"/>
        <v>622380</v>
      </c>
    </row>
    <row r="797" spans="1:26" x14ac:dyDescent="0.2">
      <c r="A797" s="116">
        <v>362.7</v>
      </c>
      <c r="B797" s="36" t="s">
        <v>317</v>
      </c>
      <c r="C797" s="148"/>
      <c r="D797" s="209">
        <v>0</v>
      </c>
      <c r="E797" s="21"/>
      <c r="F797" s="182"/>
      <c r="G797" s="148"/>
      <c r="H797" s="182" t="s">
        <v>339</v>
      </c>
      <c r="J797" s="183">
        <v>0</v>
      </c>
      <c r="K797" s="21"/>
      <c r="L797" s="149">
        <f t="shared" si="101"/>
        <v>0</v>
      </c>
      <c r="M797" s="127"/>
      <c r="N797" s="184">
        <v>2.74</v>
      </c>
      <c r="P797" s="155"/>
      <c r="Q797" s="152"/>
      <c r="R797" s="155"/>
      <c r="T797" s="159"/>
      <c r="U797" s="23"/>
      <c r="V797" s="153">
        <v>0</v>
      </c>
      <c r="W797" s="131"/>
      <c r="X797" s="162">
        <v>0</v>
      </c>
      <c r="Y797" s="23"/>
      <c r="Z797" s="153">
        <f t="shared" si="102"/>
        <v>0</v>
      </c>
    </row>
    <row r="798" spans="1:26" x14ac:dyDescent="0.2">
      <c r="A798" s="116">
        <v>364</v>
      </c>
      <c r="B798" s="36" t="s">
        <v>340</v>
      </c>
      <c r="C798" s="148"/>
      <c r="D798" s="146">
        <v>418807706.27999997</v>
      </c>
      <c r="E798" s="21"/>
      <c r="F798" s="182" t="s">
        <v>302</v>
      </c>
      <c r="G798" s="148"/>
      <c r="H798" s="182" t="s">
        <v>341</v>
      </c>
      <c r="J798" s="183">
        <v>-100</v>
      </c>
      <c r="K798" s="21"/>
      <c r="L798" s="149">
        <f t="shared" si="101"/>
        <v>13778774</v>
      </c>
      <c r="M798" s="127"/>
      <c r="N798" s="184">
        <v>3.29</v>
      </c>
      <c r="P798" s="155" t="s">
        <v>302</v>
      </c>
      <c r="Q798" s="152"/>
      <c r="R798" s="155" t="s">
        <v>337</v>
      </c>
      <c r="T798" s="159">
        <v>-100</v>
      </c>
      <c r="U798" s="23"/>
      <c r="V798" s="153">
        <v>14340303</v>
      </c>
      <c r="W798" s="131"/>
      <c r="X798" s="162">
        <v>3.42</v>
      </c>
      <c r="Y798" s="23"/>
      <c r="Z798" s="152">
        <f t="shared" si="102"/>
        <v>561529</v>
      </c>
    </row>
    <row r="799" spans="1:26" x14ac:dyDescent="0.2">
      <c r="A799" s="116">
        <v>365</v>
      </c>
      <c r="B799" s="36" t="s">
        <v>324</v>
      </c>
      <c r="C799" s="148"/>
      <c r="D799" s="146">
        <v>282366805.94999999</v>
      </c>
      <c r="E799" s="21"/>
      <c r="F799" s="182" t="s">
        <v>302</v>
      </c>
      <c r="G799" s="148"/>
      <c r="H799" s="182" t="s">
        <v>342</v>
      </c>
      <c r="J799" s="183">
        <v>-70</v>
      </c>
      <c r="K799" s="21"/>
      <c r="L799" s="149">
        <f t="shared" si="101"/>
        <v>7426247</v>
      </c>
      <c r="M799" s="127"/>
      <c r="N799" s="184">
        <v>2.63</v>
      </c>
      <c r="P799" s="155" t="s">
        <v>302</v>
      </c>
      <c r="Q799" s="152"/>
      <c r="R799" s="155" t="s">
        <v>343</v>
      </c>
      <c r="T799" s="159">
        <v>-60</v>
      </c>
      <c r="U799" s="23"/>
      <c r="V799" s="153">
        <v>6949370</v>
      </c>
      <c r="W799" s="131"/>
      <c r="X799" s="162">
        <v>2.46</v>
      </c>
      <c r="Y799" s="23"/>
      <c r="Z799" s="152">
        <f t="shared" si="102"/>
        <v>-476877</v>
      </c>
    </row>
    <row r="800" spans="1:26" x14ac:dyDescent="0.2">
      <c r="A800" s="116">
        <v>366</v>
      </c>
      <c r="B800" s="36" t="s">
        <v>327</v>
      </c>
      <c r="C800" s="148"/>
      <c r="D800" s="146">
        <v>101641497.76000001</v>
      </c>
      <c r="E800" s="21"/>
      <c r="F800" s="182" t="s">
        <v>302</v>
      </c>
      <c r="G800" s="148"/>
      <c r="H800" s="182" t="s">
        <v>344</v>
      </c>
      <c r="J800" s="183">
        <v>-50</v>
      </c>
      <c r="K800" s="21"/>
      <c r="L800" s="149">
        <f t="shared" si="101"/>
        <v>2002338</v>
      </c>
      <c r="M800" s="127"/>
      <c r="N800" s="184">
        <v>1.97</v>
      </c>
      <c r="P800" s="155" t="s">
        <v>302</v>
      </c>
      <c r="Q800" s="152"/>
      <c r="R800" s="155" t="s">
        <v>259</v>
      </c>
      <c r="T800" s="159">
        <v>-50</v>
      </c>
      <c r="U800" s="23"/>
      <c r="V800" s="153">
        <v>2034675</v>
      </c>
      <c r="W800" s="131"/>
      <c r="X800" s="162">
        <v>2</v>
      </c>
      <c r="Y800" s="23"/>
      <c r="Z800" s="152">
        <f t="shared" si="102"/>
        <v>32337</v>
      </c>
    </row>
    <row r="801" spans="1:26" x14ac:dyDescent="0.2">
      <c r="A801" s="116">
        <v>367</v>
      </c>
      <c r="B801" s="36" t="s">
        <v>329</v>
      </c>
      <c r="C801" s="148"/>
      <c r="D801" s="146">
        <v>202706639.66999999</v>
      </c>
      <c r="E801" s="21"/>
      <c r="F801" s="182" t="s">
        <v>302</v>
      </c>
      <c r="G801" s="148"/>
      <c r="H801" s="182" t="s">
        <v>345</v>
      </c>
      <c r="J801" s="183">
        <v>-35</v>
      </c>
      <c r="K801" s="21"/>
      <c r="L801" s="149">
        <f t="shared" si="101"/>
        <v>4277110</v>
      </c>
      <c r="M801" s="127"/>
      <c r="N801" s="184">
        <v>2.11</v>
      </c>
      <c r="P801" s="155" t="s">
        <v>302</v>
      </c>
      <c r="Q801" s="152"/>
      <c r="R801" s="155" t="s">
        <v>276</v>
      </c>
      <c r="T801" s="159">
        <v>-35</v>
      </c>
      <c r="U801" s="23"/>
      <c r="V801" s="153">
        <v>4251699</v>
      </c>
      <c r="W801" s="131"/>
      <c r="X801" s="162">
        <v>2.1</v>
      </c>
      <c r="Y801" s="23"/>
      <c r="Z801" s="152">
        <f t="shared" si="102"/>
        <v>-25411</v>
      </c>
    </row>
    <row r="802" spans="1:26" x14ac:dyDescent="0.2">
      <c r="A802" s="116">
        <v>368</v>
      </c>
      <c r="B802" s="36" t="s">
        <v>346</v>
      </c>
      <c r="C802" s="148"/>
      <c r="D802" s="146">
        <v>487231750.25</v>
      </c>
      <c r="E802" s="21"/>
      <c r="F802" s="182" t="s">
        <v>302</v>
      </c>
      <c r="G802" s="148"/>
      <c r="H802" s="182" t="s">
        <v>347</v>
      </c>
      <c r="J802" s="183">
        <v>-20</v>
      </c>
      <c r="K802" s="21"/>
      <c r="L802" s="149">
        <f t="shared" si="101"/>
        <v>11888455</v>
      </c>
      <c r="M802" s="127"/>
      <c r="N802" s="184">
        <v>2.44</v>
      </c>
      <c r="P802" s="155" t="s">
        <v>302</v>
      </c>
      <c r="Q802" s="152"/>
      <c r="R802" s="155" t="s">
        <v>348</v>
      </c>
      <c r="T802" s="159">
        <v>-30</v>
      </c>
      <c r="U802" s="23"/>
      <c r="V802" s="153">
        <v>12548312</v>
      </c>
      <c r="W802" s="131"/>
      <c r="X802" s="162">
        <v>2.58</v>
      </c>
      <c r="Y802" s="23"/>
      <c r="Z802" s="152">
        <f t="shared" si="102"/>
        <v>659857</v>
      </c>
    </row>
    <row r="803" spans="1:26" x14ac:dyDescent="0.2">
      <c r="A803" s="116">
        <v>369.1</v>
      </c>
      <c r="B803" s="36" t="s">
        <v>349</v>
      </c>
      <c r="C803" s="148"/>
      <c r="D803" s="146">
        <v>104934554.75</v>
      </c>
      <c r="E803" s="21"/>
      <c r="F803" s="182" t="s">
        <v>302</v>
      </c>
      <c r="G803" s="148"/>
      <c r="H803" s="182" t="s">
        <v>337</v>
      </c>
      <c r="J803" s="183">
        <v>-35</v>
      </c>
      <c r="K803" s="21"/>
      <c r="L803" s="149">
        <f t="shared" si="101"/>
        <v>2392508</v>
      </c>
      <c r="M803" s="127"/>
      <c r="N803" s="184">
        <v>2.2799999999999998</v>
      </c>
      <c r="P803" s="155" t="s">
        <v>302</v>
      </c>
      <c r="Q803" s="152"/>
      <c r="R803" s="155" t="s">
        <v>337</v>
      </c>
      <c r="T803" s="159">
        <v>-35</v>
      </c>
      <c r="U803" s="23"/>
      <c r="V803" s="153">
        <v>2431863</v>
      </c>
      <c r="W803" s="131"/>
      <c r="X803" s="162">
        <v>2.3199999999999998</v>
      </c>
      <c r="Y803" s="23"/>
      <c r="Z803" s="152">
        <f t="shared" si="102"/>
        <v>39355</v>
      </c>
    </row>
    <row r="804" spans="1:26" x14ac:dyDescent="0.2">
      <c r="A804" s="116">
        <v>369.2</v>
      </c>
      <c r="B804" s="36" t="s">
        <v>350</v>
      </c>
      <c r="C804" s="148"/>
      <c r="D804" s="146">
        <v>219231802.41999999</v>
      </c>
      <c r="E804" s="21"/>
      <c r="F804" s="182" t="s">
        <v>302</v>
      </c>
      <c r="G804" s="148"/>
      <c r="H804" s="182" t="s">
        <v>351</v>
      </c>
      <c r="J804" s="183">
        <v>-40</v>
      </c>
      <c r="K804" s="21"/>
      <c r="L804" s="149">
        <f t="shared" si="101"/>
        <v>5130024</v>
      </c>
      <c r="M804" s="127"/>
      <c r="N804" s="184">
        <v>2.34</v>
      </c>
      <c r="P804" s="155" t="s">
        <v>302</v>
      </c>
      <c r="Q804" s="152"/>
      <c r="R804" s="155" t="s">
        <v>352</v>
      </c>
      <c r="T804" s="159">
        <v>-40</v>
      </c>
      <c r="U804" s="23"/>
      <c r="V804" s="153">
        <v>4806166</v>
      </c>
      <c r="W804" s="131"/>
      <c r="X804" s="162">
        <v>2.19</v>
      </c>
      <c r="Y804" s="23"/>
      <c r="Z804" s="152">
        <f t="shared" si="102"/>
        <v>-323858</v>
      </c>
    </row>
    <row r="805" spans="1:26" x14ac:dyDescent="0.2">
      <c r="A805" s="116">
        <v>370</v>
      </c>
      <c r="B805" s="36" t="s">
        <v>353</v>
      </c>
      <c r="C805" s="148"/>
      <c r="D805" s="146">
        <v>66280959.57</v>
      </c>
      <c r="E805" s="21"/>
      <c r="F805" s="182" t="s">
        <v>302</v>
      </c>
      <c r="G805" s="148"/>
      <c r="H805" s="182" t="s">
        <v>354</v>
      </c>
      <c r="J805" s="183">
        <v>-4</v>
      </c>
      <c r="K805" s="21"/>
      <c r="L805" s="149">
        <f t="shared" si="101"/>
        <v>2386115</v>
      </c>
      <c r="M805" s="127"/>
      <c r="N805" s="184">
        <v>3.6</v>
      </c>
      <c r="P805" s="155" t="s">
        <v>302</v>
      </c>
      <c r="Q805" s="152"/>
      <c r="R805" s="155" t="s">
        <v>355</v>
      </c>
      <c r="T805" s="159">
        <v>-3</v>
      </c>
      <c r="U805" s="23"/>
      <c r="V805" s="153">
        <v>2638890</v>
      </c>
      <c r="W805" s="131"/>
      <c r="X805" s="162">
        <v>3.98</v>
      </c>
      <c r="Y805" s="23"/>
      <c r="Z805" s="152">
        <f t="shared" si="102"/>
        <v>252775</v>
      </c>
    </row>
    <row r="806" spans="1:26" x14ac:dyDescent="0.2">
      <c r="A806" s="116">
        <v>371</v>
      </c>
      <c r="B806" s="36" t="s">
        <v>356</v>
      </c>
      <c r="C806" s="148"/>
      <c r="D806" s="146">
        <v>2450934.88</v>
      </c>
      <c r="E806" s="21"/>
      <c r="F806" s="182" t="s">
        <v>302</v>
      </c>
      <c r="G806" s="148"/>
      <c r="H806" s="182" t="s">
        <v>357</v>
      </c>
      <c r="J806" s="183">
        <v>-50</v>
      </c>
      <c r="K806" s="21"/>
      <c r="L806" s="149">
        <f t="shared" si="101"/>
        <v>117400</v>
      </c>
      <c r="M806" s="127"/>
      <c r="N806" s="184">
        <v>4.79</v>
      </c>
      <c r="P806" s="155" t="s">
        <v>302</v>
      </c>
      <c r="Q806" s="152"/>
      <c r="R806" s="155" t="s">
        <v>358</v>
      </c>
      <c r="T806" s="159">
        <v>-50</v>
      </c>
      <c r="U806" s="23"/>
      <c r="V806" s="153">
        <v>116045</v>
      </c>
      <c r="W806" s="131"/>
      <c r="X806" s="162">
        <v>4.7300000000000004</v>
      </c>
      <c r="Y806" s="23"/>
      <c r="Z806" s="152">
        <f t="shared" si="102"/>
        <v>-1355</v>
      </c>
    </row>
    <row r="807" spans="1:26" x14ac:dyDescent="0.2">
      <c r="A807" s="116">
        <v>373</v>
      </c>
      <c r="B807" s="36" t="s">
        <v>359</v>
      </c>
      <c r="C807" s="148"/>
      <c r="D807" s="146">
        <v>25019282.129999999</v>
      </c>
      <c r="E807" s="21"/>
      <c r="F807" s="182" t="s">
        <v>302</v>
      </c>
      <c r="G807" s="148"/>
      <c r="H807" s="182" t="s">
        <v>360</v>
      </c>
      <c r="J807" s="183">
        <v>-40</v>
      </c>
      <c r="K807" s="21"/>
      <c r="L807" s="149">
        <f t="shared" si="101"/>
        <v>728061</v>
      </c>
      <c r="M807" s="127"/>
      <c r="N807" s="184">
        <v>2.91</v>
      </c>
      <c r="P807" s="155" t="s">
        <v>302</v>
      </c>
      <c r="Q807" s="152"/>
      <c r="R807" s="155" t="s">
        <v>361</v>
      </c>
      <c r="T807" s="159">
        <v>-30</v>
      </c>
      <c r="U807" s="23"/>
      <c r="V807" s="153">
        <v>650451</v>
      </c>
      <c r="W807" s="131"/>
      <c r="X807" s="162">
        <v>2.6</v>
      </c>
      <c r="Y807" s="23"/>
      <c r="Z807" s="152">
        <f t="shared" si="102"/>
        <v>-77610</v>
      </c>
    </row>
    <row r="808" spans="1:26" x14ac:dyDescent="0.2">
      <c r="A808" s="136"/>
      <c r="B808" s="50" t="s">
        <v>362</v>
      </c>
      <c r="C808" s="148"/>
      <c r="D808" s="205">
        <f>+SUBTOTAL(9,D793:D807)</f>
        <v>2243678193.8700004</v>
      </c>
      <c r="E808" s="51"/>
      <c r="F808" s="147"/>
      <c r="G808" s="148"/>
      <c r="J808" s="126"/>
      <c r="K808" s="51"/>
      <c r="L808" s="206">
        <f>+SUBTOTAL(9,L793:L807)</f>
        <v>56492130</v>
      </c>
      <c r="M808" s="138"/>
      <c r="N808" s="196">
        <f>+ROUND(L808/$D808*100,2)</f>
        <v>2.52</v>
      </c>
      <c r="P808" s="151"/>
      <c r="Q808" s="152"/>
      <c r="T808" s="130"/>
      <c r="U808" s="52"/>
      <c r="V808" s="207">
        <f>+SUBTOTAL(9,V793:V807)</f>
        <v>57702243</v>
      </c>
      <c r="W808" s="142"/>
      <c r="X808" s="197">
        <f>+ROUND(V808/D808*100,2)</f>
        <v>2.57</v>
      </c>
      <c r="Y808" s="23"/>
      <c r="Z808" s="208">
        <f>+SUBTOTAL(9,Z793:Z807)</f>
        <v>1210113</v>
      </c>
    </row>
    <row r="809" spans="1:26" x14ac:dyDescent="0.2">
      <c r="A809" s="116"/>
      <c r="B809" s="21"/>
      <c r="C809" s="148"/>
      <c r="D809" s="146"/>
      <c r="E809" s="21"/>
      <c r="F809" s="147"/>
      <c r="G809" s="148"/>
      <c r="J809" s="126"/>
      <c r="K809" s="21"/>
      <c r="L809" s="149"/>
      <c r="M809" s="127"/>
      <c r="N809" s="150"/>
      <c r="P809" s="151"/>
      <c r="Q809" s="152"/>
      <c r="T809" s="130"/>
      <c r="U809" s="23"/>
      <c r="V809" s="153"/>
      <c r="W809" s="131"/>
      <c r="X809" s="154"/>
      <c r="Y809" s="23"/>
      <c r="Z809" s="152"/>
    </row>
    <row r="810" spans="1:26" x14ac:dyDescent="0.2">
      <c r="A810" s="136"/>
      <c r="B810" s="74" t="s">
        <v>363</v>
      </c>
      <c r="C810" s="148"/>
      <c r="D810" s="146"/>
      <c r="E810" s="21"/>
      <c r="F810" s="147"/>
      <c r="G810" s="148"/>
      <c r="J810" s="126"/>
      <c r="K810" s="21"/>
      <c r="L810" s="149"/>
      <c r="M810" s="127"/>
      <c r="N810" s="150"/>
      <c r="P810" s="151"/>
      <c r="Q810" s="152"/>
      <c r="T810" s="130"/>
      <c r="U810" s="23"/>
      <c r="V810" s="153"/>
      <c r="W810" s="131"/>
      <c r="X810" s="154"/>
      <c r="Y810" s="23"/>
      <c r="Z810" s="152"/>
    </row>
    <row r="811" spans="1:26" x14ac:dyDescent="0.2">
      <c r="A811" s="116">
        <v>360.2</v>
      </c>
      <c r="B811" s="36" t="s">
        <v>312</v>
      </c>
      <c r="C811" s="148"/>
      <c r="D811" s="146">
        <v>482944.94</v>
      </c>
      <c r="E811" s="21"/>
      <c r="F811" s="182" t="s">
        <v>302</v>
      </c>
      <c r="G811" s="148"/>
      <c r="H811" s="182" t="s">
        <v>364</v>
      </c>
      <c r="J811" s="183">
        <v>0</v>
      </c>
      <c r="K811" s="21"/>
      <c r="L811" s="149">
        <f t="shared" ref="L811:L824" si="103">+ROUND(N811*D811/100,0)</f>
        <v>7872</v>
      </c>
      <c r="M811" s="127"/>
      <c r="N811" s="184">
        <v>1.63</v>
      </c>
      <c r="P811" s="155" t="s">
        <v>302</v>
      </c>
      <c r="Q811" s="152"/>
      <c r="R811" s="155" t="s">
        <v>365</v>
      </c>
      <c r="T811" s="159">
        <v>0</v>
      </c>
      <c r="U811" s="23"/>
      <c r="V811" s="153">
        <v>8089</v>
      </c>
      <c r="W811" s="131"/>
      <c r="X811" s="162">
        <v>1.67</v>
      </c>
      <c r="Y811" s="23"/>
      <c r="Z811" s="152">
        <f t="shared" ref="Z811:Z824" si="104">+V811-L811</f>
        <v>217</v>
      </c>
    </row>
    <row r="812" spans="1:26" x14ac:dyDescent="0.2">
      <c r="A812" s="116">
        <v>361</v>
      </c>
      <c r="B812" s="36" t="s">
        <v>66</v>
      </c>
      <c r="C812" s="148"/>
      <c r="D812" s="146">
        <v>5619253.4699999997</v>
      </c>
      <c r="E812" s="21"/>
      <c r="F812" s="182" t="s">
        <v>302</v>
      </c>
      <c r="G812" s="148"/>
      <c r="H812" s="182" t="s">
        <v>323</v>
      </c>
      <c r="J812" s="183">
        <v>-5</v>
      </c>
      <c r="K812" s="21"/>
      <c r="L812" s="149">
        <f t="shared" si="103"/>
        <v>92156</v>
      </c>
      <c r="M812" s="127"/>
      <c r="N812" s="184">
        <v>1.64</v>
      </c>
      <c r="P812" s="155" t="s">
        <v>302</v>
      </c>
      <c r="Q812" s="152"/>
      <c r="R812" s="155" t="s">
        <v>323</v>
      </c>
      <c r="T812" s="159">
        <v>-5</v>
      </c>
      <c r="U812" s="23"/>
      <c r="V812" s="153">
        <v>96211</v>
      </c>
      <c r="W812" s="131"/>
      <c r="X812" s="162">
        <v>1.71</v>
      </c>
      <c r="Y812" s="23"/>
      <c r="Z812" s="152">
        <f t="shared" si="104"/>
        <v>4055</v>
      </c>
    </row>
    <row r="813" spans="1:26" x14ac:dyDescent="0.2">
      <c r="A813" s="116">
        <v>362</v>
      </c>
      <c r="B813" s="36" t="s">
        <v>315</v>
      </c>
      <c r="C813" s="148"/>
      <c r="D813" s="146">
        <v>81830271.299999997</v>
      </c>
      <c r="E813" s="21"/>
      <c r="F813" s="182" t="s">
        <v>302</v>
      </c>
      <c r="G813" s="148"/>
      <c r="H813" s="182" t="s">
        <v>338</v>
      </c>
      <c r="J813" s="183">
        <v>-20</v>
      </c>
      <c r="K813" s="21"/>
      <c r="L813" s="149">
        <f t="shared" si="103"/>
        <v>1751168</v>
      </c>
      <c r="M813" s="127"/>
      <c r="N813" s="184">
        <v>2.14</v>
      </c>
      <c r="P813" s="155" t="s">
        <v>302</v>
      </c>
      <c r="Q813" s="152"/>
      <c r="R813" s="155" t="s">
        <v>366</v>
      </c>
      <c r="T813" s="159">
        <v>-25</v>
      </c>
      <c r="U813" s="23"/>
      <c r="V813" s="153">
        <v>1839484</v>
      </c>
      <c r="W813" s="131"/>
      <c r="X813" s="162">
        <v>2.25</v>
      </c>
      <c r="Y813" s="23"/>
      <c r="Z813" s="152">
        <f t="shared" si="104"/>
        <v>88316</v>
      </c>
    </row>
    <row r="814" spans="1:26" x14ac:dyDescent="0.2">
      <c r="A814" s="116">
        <v>362.7</v>
      </c>
      <c r="B814" s="36" t="s">
        <v>317</v>
      </c>
      <c r="C814" s="148"/>
      <c r="D814" s="209">
        <v>0</v>
      </c>
      <c r="E814" s="21"/>
      <c r="F814" s="182"/>
      <c r="G814" s="148"/>
      <c r="H814" s="182" t="s">
        <v>367</v>
      </c>
      <c r="J814" s="183">
        <v>0</v>
      </c>
      <c r="K814" s="21"/>
      <c r="L814" s="149">
        <f t="shared" si="103"/>
        <v>0</v>
      </c>
      <c r="M814" s="127"/>
      <c r="N814" s="184">
        <v>2.72</v>
      </c>
      <c r="P814" s="155"/>
      <c r="Q814" s="152"/>
      <c r="R814" s="155"/>
      <c r="T814" s="159"/>
      <c r="U814" s="23"/>
      <c r="V814" s="153">
        <v>0</v>
      </c>
      <c r="W814" s="131"/>
      <c r="X814" s="162">
        <v>0</v>
      </c>
      <c r="Y814" s="23"/>
      <c r="Z814" s="153">
        <f t="shared" si="104"/>
        <v>0</v>
      </c>
    </row>
    <row r="815" spans="1:26" x14ac:dyDescent="0.2">
      <c r="A815" s="116">
        <v>364</v>
      </c>
      <c r="B815" s="36" t="s">
        <v>340</v>
      </c>
      <c r="C815" s="148"/>
      <c r="D815" s="146">
        <v>112034961.77</v>
      </c>
      <c r="E815" s="21"/>
      <c r="F815" s="182" t="s">
        <v>302</v>
      </c>
      <c r="G815" s="148"/>
      <c r="H815" s="182" t="s">
        <v>368</v>
      </c>
      <c r="J815" s="183">
        <v>-100</v>
      </c>
      <c r="K815" s="21"/>
      <c r="L815" s="149">
        <f t="shared" si="103"/>
        <v>4078073</v>
      </c>
      <c r="M815" s="127"/>
      <c r="N815" s="184">
        <v>3.64</v>
      </c>
      <c r="P815" s="155" t="s">
        <v>302</v>
      </c>
      <c r="Q815" s="152"/>
      <c r="R815" s="155" t="s">
        <v>341</v>
      </c>
      <c r="T815" s="159">
        <v>-100</v>
      </c>
      <c r="U815" s="23"/>
      <c r="V815" s="153">
        <v>3876204</v>
      </c>
      <c r="W815" s="131"/>
      <c r="X815" s="162">
        <v>3.46</v>
      </c>
      <c r="Y815" s="23"/>
      <c r="Z815" s="152">
        <f t="shared" si="104"/>
        <v>-201869</v>
      </c>
    </row>
    <row r="816" spans="1:26" x14ac:dyDescent="0.2">
      <c r="A816" s="116">
        <v>365</v>
      </c>
      <c r="B816" s="36" t="s">
        <v>324</v>
      </c>
      <c r="C816" s="148"/>
      <c r="D816" s="146">
        <v>76272444.890000001</v>
      </c>
      <c r="E816" s="21"/>
      <c r="F816" s="182" t="s">
        <v>302</v>
      </c>
      <c r="G816" s="148"/>
      <c r="H816" s="182" t="s">
        <v>343</v>
      </c>
      <c r="J816" s="183">
        <v>-60</v>
      </c>
      <c r="K816" s="21"/>
      <c r="L816" s="149">
        <f t="shared" si="103"/>
        <v>1914438</v>
      </c>
      <c r="M816" s="127"/>
      <c r="N816" s="184">
        <v>2.5099999999999998</v>
      </c>
      <c r="P816" s="155" t="s">
        <v>302</v>
      </c>
      <c r="Q816" s="152"/>
      <c r="R816" s="155" t="s">
        <v>336</v>
      </c>
      <c r="T816" s="159">
        <v>-65</v>
      </c>
      <c r="U816" s="23"/>
      <c r="V816" s="153">
        <v>2000197</v>
      </c>
      <c r="W816" s="131"/>
      <c r="X816" s="162">
        <v>2.62</v>
      </c>
      <c r="Y816" s="23"/>
      <c r="Z816" s="152">
        <f t="shared" si="104"/>
        <v>85759</v>
      </c>
    </row>
    <row r="817" spans="1:26" x14ac:dyDescent="0.2">
      <c r="A817" s="116">
        <v>366</v>
      </c>
      <c r="B817" s="36" t="s">
        <v>327</v>
      </c>
      <c r="C817" s="148"/>
      <c r="D817" s="146">
        <v>19051578.91</v>
      </c>
      <c r="E817" s="21"/>
      <c r="F817" s="182" t="s">
        <v>302</v>
      </c>
      <c r="G817" s="148"/>
      <c r="H817" s="182" t="s">
        <v>364</v>
      </c>
      <c r="J817" s="183">
        <v>-50</v>
      </c>
      <c r="K817" s="21"/>
      <c r="L817" s="149">
        <f t="shared" si="103"/>
        <v>541065</v>
      </c>
      <c r="M817" s="127"/>
      <c r="N817" s="184">
        <v>2.84</v>
      </c>
      <c r="P817" s="155" t="s">
        <v>302</v>
      </c>
      <c r="Q817" s="152"/>
      <c r="R817" s="155" t="s">
        <v>365</v>
      </c>
      <c r="T817" s="159">
        <v>-40</v>
      </c>
      <c r="U817" s="23"/>
      <c r="V817" s="153">
        <v>450290</v>
      </c>
      <c r="W817" s="131"/>
      <c r="X817" s="162">
        <v>2.36</v>
      </c>
      <c r="Y817" s="23"/>
      <c r="Z817" s="152">
        <f t="shared" si="104"/>
        <v>-90775</v>
      </c>
    </row>
    <row r="818" spans="1:26" x14ac:dyDescent="0.2">
      <c r="A818" s="116">
        <v>367</v>
      </c>
      <c r="B818" s="36" t="s">
        <v>329</v>
      </c>
      <c r="C818" s="148"/>
      <c r="D818" s="146">
        <v>30591299.199999999</v>
      </c>
      <c r="E818" s="21"/>
      <c r="F818" s="182" t="s">
        <v>302</v>
      </c>
      <c r="G818" s="148"/>
      <c r="H818" s="182" t="s">
        <v>364</v>
      </c>
      <c r="J818" s="183">
        <v>-35</v>
      </c>
      <c r="K818" s="21"/>
      <c r="L818" s="149">
        <f t="shared" si="103"/>
        <v>783137</v>
      </c>
      <c r="M818" s="127"/>
      <c r="N818" s="184">
        <v>2.56</v>
      </c>
      <c r="P818" s="155" t="s">
        <v>302</v>
      </c>
      <c r="Q818" s="152"/>
      <c r="R818" s="155" t="s">
        <v>365</v>
      </c>
      <c r="T818" s="159">
        <v>-35</v>
      </c>
      <c r="U818" s="23"/>
      <c r="V818" s="153">
        <v>711651</v>
      </c>
      <c r="W818" s="131"/>
      <c r="X818" s="162">
        <v>2.33</v>
      </c>
      <c r="Y818" s="23"/>
      <c r="Z818" s="152">
        <f t="shared" si="104"/>
        <v>-71486</v>
      </c>
    </row>
    <row r="819" spans="1:26" x14ac:dyDescent="0.2">
      <c r="A819" s="116">
        <v>368</v>
      </c>
      <c r="B819" s="36" t="s">
        <v>346</v>
      </c>
      <c r="C819" s="148"/>
      <c r="D819" s="146">
        <v>115274930.76000001</v>
      </c>
      <c r="E819" s="21"/>
      <c r="F819" s="182" t="s">
        <v>302</v>
      </c>
      <c r="G819" s="148"/>
      <c r="H819" s="182" t="s">
        <v>369</v>
      </c>
      <c r="J819" s="183">
        <v>-25</v>
      </c>
      <c r="K819" s="21"/>
      <c r="L819" s="149">
        <f t="shared" si="103"/>
        <v>3043258</v>
      </c>
      <c r="M819" s="127"/>
      <c r="N819" s="184">
        <v>2.64</v>
      </c>
      <c r="P819" s="155" t="s">
        <v>302</v>
      </c>
      <c r="Q819" s="152"/>
      <c r="R819" s="155" t="s">
        <v>370</v>
      </c>
      <c r="T819" s="159">
        <v>-25</v>
      </c>
      <c r="U819" s="23"/>
      <c r="V819" s="153">
        <v>2951546</v>
      </c>
      <c r="W819" s="131"/>
      <c r="X819" s="162">
        <v>2.56</v>
      </c>
      <c r="Y819" s="23"/>
      <c r="Z819" s="152">
        <f t="shared" si="104"/>
        <v>-91712</v>
      </c>
    </row>
    <row r="820" spans="1:26" x14ac:dyDescent="0.2">
      <c r="A820" s="116">
        <v>369.1</v>
      </c>
      <c r="B820" s="36" t="s">
        <v>349</v>
      </c>
      <c r="C820" s="148"/>
      <c r="D820" s="146">
        <v>24070092.199999999</v>
      </c>
      <c r="E820" s="21"/>
      <c r="F820" s="182" t="s">
        <v>302</v>
      </c>
      <c r="G820" s="148"/>
      <c r="H820" s="182" t="s">
        <v>337</v>
      </c>
      <c r="J820" s="183">
        <v>-30</v>
      </c>
      <c r="K820" s="21"/>
      <c r="L820" s="149">
        <f t="shared" si="103"/>
        <v>546391</v>
      </c>
      <c r="M820" s="127"/>
      <c r="N820" s="184">
        <v>2.27</v>
      </c>
      <c r="P820" s="155" t="s">
        <v>302</v>
      </c>
      <c r="Q820" s="152"/>
      <c r="R820" s="155" t="s">
        <v>343</v>
      </c>
      <c r="T820" s="159">
        <v>-40</v>
      </c>
      <c r="U820" s="23"/>
      <c r="V820" s="153">
        <v>539978</v>
      </c>
      <c r="W820" s="131"/>
      <c r="X820" s="162">
        <v>2.2400000000000002</v>
      </c>
      <c r="Y820" s="23"/>
      <c r="Z820" s="152">
        <f t="shared" si="104"/>
        <v>-6413</v>
      </c>
    </row>
    <row r="821" spans="1:26" x14ac:dyDescent="0.2">
      <c r="A821" s="116">
        <v>369.2</v>
      </c>
      <c r="B821" s="36" t="s">
        <v>350</v>
      </c>
      <c r="C821" s="148"/>
      <c r="D821" s="146">
        <v>43137842.859999999</v>
      </c>
      <c r="E821" s="21"/>
      <c r="F821" s="182" t="s">
        <v>302</v>
      </c>
      <c r="G821" s="148"/>
      <c r="H821" s="182" t="s">
        <v>351</v>
      </c>
      <c r="J821" s="183">
        <v>-50</v>
      </c>
      <c r="K821" s="21"/>
      <c r="L821" s="149">
        <f t="shared" si="103"/>
        <v>1134525</v>
      </c>
      <c r="M821" s="127"/>
      <c r="N821" s="184">
        <v>2.63</v>
      </c>
      <c r="P821" s="155" t="s">
        <v>302</v>
      </c>
      <c r="Q821" s="152"/>
      <c r="R821" s="155" t="s">
        <v>351</v>
      </c>
      <c r="T821" s="159">
        <v>-50</v>
      </c>
      <c r="U821" s="23"/>
      <c r="V821" s="153">
        <v>1122765</v>
      </c>
      <c r="W821" s="131"/>
      <c r="X821" s="162">
        <v>2.6</v>
      </c>
      <c r="Y821" s="23"/>
      <c r="Z821" s="152">
        <f t="shared" si="104"/>
        <v>-11760</v>
      </c>
    </row>
    <row r="822" spans="1:26" x14ac:dyDescent="0.2">
      <c r="A822" s="116">
        <v>370</v>
      </c>
      <c r="B822" s="36" t="s">
        <v>353</v>
      </c>
      <c r="C822" s="148"/>
      <c r="D822" s="146">
        <v>12576977.970000001</v>
      </c>
      <c r="E822" s="21"/>
      <c r="F822" s="182" t="s">
        <v>302</v>
      </c>
      <c r="G822" s="148"/>
      <c r="H822" s="182" t="s">
        <v>371</v>
      </c>
      <c r="J822" s="183">
        <v>-1</v>
      </c>
      <c r="K822" s="21"/>
      <c r="L822" s="149">
        <f t="shared" si="103"/>
        <v>494275</v>
      </c>
      <c r="M822" s="127"/>
      <c r="N822" s="184">
        <v>3.93</v>
      </c>
      <c r="P822" s="155" t="s">
        <v>302</v>
      </c>
      <c r="Q822" s="152"/>
      <c r="R822" s="155" t="s">
        <v>355</v>
      </c>
      <c r="T822" s="159">
        <v>-3</v>
      </c>
      <c r="U822" s="23"/>
      <c r="V822" s="153">
        <v>655580</v>
      </c>
      <c r="W822" s="131"/>
      <c r="X822" s="162">
        <v>5.21</v>
      </c>
      <c r="Y822" s="23"/>
      <c r="Z822" s="152">
        <f t="shared" si="104"/>
        <v>161305</v>
      </c>
    </row>
    <row r="823" spans="1:26" x14ac:dyDescent="0.2">
      <c r="A823" s="116">
        <v>371</v>
      </c>
      <c r="B823" s="36" t="s">
        <v>356</v>
      </c>
      <c r="C823" s="148"/>
      <c r="D823" s="146">
        <v>428439</v>
      </c>
      <c r="E823" s="21"/>
      <c r="F823" s="182" t="s">
        <v>302</v>
      </c>
      <c r="G823" s="148"/>
      <c r="H823" s="182" t="s">
        <v>256</v>
      </c>
      <c r="J823" s="183">
        <v>-25</v>
      </c>
      <c r="K823" s="21"/>
      <c r="L823" s="149">
        <f t="shared" si="103"/>
        <v>14910</v>
      </c>
      <c r="M823" s="127"/>
      <c r="N823" s="184">
        <v>3.48</v>
      </c>
      <c r="P823" s="155" t="s">
        <v>302</v>
      </c>
      <c r="Q823" s="152"/>
      <c r="R823" s="155" t="s">
        <v>256</v>
      </c>
      <c r="T823" s="159">
        <v>-40</v>
      </c>
      <c r="U823" s="23"/>
      <c r="V823" s="153">
        <v>17760</v>
      </c>
      <c r="W823" s="131"/>
      <c r="X823" s="162">
        <v>4.1500000000000004</v>
      </c>
      <c r="Y823" s="23"/>
      <c r="Z823" s="152">
        <f t="shared" si="104"/>
        <v>2850</v>
      </c>
    </row>
    <row r="824" spans="1:26" x14ac:dyDescent="0.2">
      <c r="A824" s="116">
        <v>373</v>
      </c>
      <c r="B824" s="36" t="s">
        <v>359</v>
      </c>
      <c r="C824" s="148"/>
      <c r="D824" s="169">
        <v>4742452.68</v>
      </c>
      <c r="E824" s="56"/>
      <c r="F824" s="182" t="s">
        <v>302</v>
      </c>
      <c r="G824" s="148"/>
      <c r="H824" s="182" t="s">
        <v>361</v>
      </c>
      <c r="J824" s="183">
        <v>-30</v>
      </c>
      <c r="K824" s="56"/>
      <c r="L824" s="170">
        <f t="shared" si="103"/>
        <v>125201</v>
      </c>
      <c r="M824" s="127"/>
      <c r="N824" s="184">
        <v>2.64</v>
      </c>
      <c r="P824" s="155" t="s">
        <v>302</v>
      </c>
      <c r="Q824" s="152"/>
      <c r="R824" s="155" t="s">
        <v>372</v>
      </c>
      <c r="T824" s="159">
        <v>-40</v>
      </c>
      <c r="U824" s="57"/>
      <c r="V824" s="171">
        <v>141855</v>
      </c>
      <c r="W824" s="131"/>
      <c r="X824" s="162">
        <v>2.99</v>
      </c>
      <c r="Y824" s="23"/>
      <c r="Z824" s="193">
        <f t="shared" si="104"/>
        <v>16654</v>
      </c>
    </row>
    <row r="825" spans="1:26" x14ac:dyDescent="0.2">
      <c r="A825" s="136"/>
      <c r="B825" s="50" t="s">
        <v>373</v>
      </c>
      <c r="C825" s="148"/>
      <c r="D825" s="175">
        <f>+SUBTOTAL(9,D811:D824)</f>
        <v>526113489.95000005</v>
      </c>
      <c r="E825" s="51"/>
      <c r="F825" s="147"/>
      <c r="G825" s="148"/>
      <c r="J825" s="126"/>
      <c r="K825" s="51"/>
      <c r="L825" s="178">
        <f>+SUBTOTAL(9,L811:L824)</f>
        <v>14526469</v>
      </c>
      <c r="M825" s="127"/>
      <c r="N825" s="196">
        <f>+ROUND(L825/$D825*100,2)</f>
        <v>2.76</v>
      </c>
      <c r="P825" s="151"/>
      <c r="Q825" s="152"/>
      <c r="T825" s="130"/>
      <c r="U825" s="52"/>
      <c r="V825" s="181">
        <f>+SUBTOTAL(9,V811:V824)</f>
        <v>14411610</v>
      </c>
      <c r="W825" s="131"/>
      <c r="X825" s="197">
        <f>+ROUND(V825/D825*100,2)</f>
        <v>2.74</v>
      </c>
      <c r="Y825" s="23"/>
      <c r="Z825" s="180">
        <f>+SUBTOTAL(9,Z811:Z824)</f>
        <v>-114859</v>
      </c>
    </row>
    <row r="826" spans="1:26" x14ac:dyDescent="0.2">
      <c r="A826" s="116"/>
      <c r="B826" s="21"/>
      <c r="C826" s="148"/>
      <c r="D826" s="175"/>
      <c r="E826" s="38"/>
      <c r="F826" s="147"/>
      <c r="G826" s="148"/>
      <c r="J826" s="126"/>
      <c r="K826" s="38"/>
      <c r="L826" s="178"/>
      <c r="M826" s="127"/>
      <c r="N826" s="150"/>
      <c r="P826" s="151"/>
      <c r="Q826" s="152"/>
      <c r="T826" s="130"/>
      <c r="U826" s="29"/>
      <c r="V826" s="181"/>
      <c r="W826" s="131"/>
      <c r="X826" s="154"/>
      <c r="Y826" s="23"/>
      <c r="Z826" s="180" t="s">
        <v>501</v>
      </c>
    </row>
    <row r="827" spans="1:26" x14ac:dyDescent="0.2">
      <c r="A827" s="136"/>
      <c r="B827" s="74" t="s">
        <v>374</v>
      </c>
      <c r="C827" s="148"/>
      <c r="D827" s="146"/>
      <c r="E827" s="21"/>
      <c r="F827" s="147"/>
      <c r="G827" s="148"/>
      <c r="J827" s="126"/>
      <c r="K827" s="21"/>
      <c r="L827" s="149"/>
      <c r="M827" s="127"/>
      <c r="N827" s="150"/>
      <c r="P827" s="151"/>
      <c r="Q827" s="152"/>
      <c r="T827" s="130"/>
      <c r="U827" s="23"/>
      <c r="V827" s="153"/>
      <c r="W827" s="131"/>
      <c r="X827" s="154"/>
      <c r="Y827" s="23"/>
      <c r="Z827" s="152"/>
    </row>
    <row r="828" spans="1:26" x14ac:dyDescent="0.2">
      <c r="A828" s="116">
        <v>360.2</v>
      </c>
      <c r="B828" s="36" t="s">
        <v>312</v>
      </c>
      <c r="C828" s="148"/>
      <c r="D828" s="146">
        <v>6468254.0300000003</v>
      </c>
      <c r="E828" s="21"/>
      <c r="F828" s="182" t="s">
        <v>302</v>
      </c>
      <c r="G828" s="148"/>
      <c r="H828" s="182" t="s">
        <v>375</v>
      </c>
      <c r="J828" s="183">
        <v>0</v>
      </c>
      <c r="K828" s="21"/>
      <c r="L828" s="149">
        <f t="shared" ref="L828:L841" si="105">+ROUND(N828*D828/100,0)</f>
        <v>128718</v>
      </c>
      <c r="M828" s="127"/>
      <c r="N828" s="184">
        <v>1.99</v>
      </c>
      <c r="P828" s="155" t="s">
        <v>302</v>
      </c>
      <c r="Q828" s="152"/>
      <c r="R828" s="155" t="s">
        <v>376</v>
      </c>
      <c r="T828" s="159">
        <v>0</v>
      </c>
      <c r="U828" s="23"/>
      <c r="V828" s="153">
        <v>119723</v>
      </c>
      <c r="W828" s="131"/>
      <c r="X828" s="162">
        <v>1.85</v>
      </c>
      <c r="Y828" s="23"/>
      <c r="Z828" s="152">
        <f t="shared" ref="Z828:Z842" si="106">+V828-L828</f>
        <v>-8995</v>
      </c>
    </row>
    <row r="829" spans="1:26" x14ac:dyDescent="0.2">
      <c r="A829" s="116">
        <v>361</v>
      </c>
      <c r="B829" s="36" t="s">
        <v>66</v>
      </c>
      <c r="C829" s="148"/>
      <c r="D829" s="146">
        <v>19043469.73</v>
      </c>
      <c r="E829" s="21"/>
      <c r="F829" s="182" t="s">
        <v>302</v>
      </c>
      <c r="G829" s="148"/>
      <c r="H829" s="182" t="s">
        <v>276</v>
      </c>
      <c r="J829" s="183">
        <v>-10</v>
      </c>
      <c r="K829" s="21"/>
      <c r="L829" s="149">
        <f t="shared" si="105"/>
        <v>348495</v>
      </c>
      <c r="M829" s="127"/>
      <c r="N829" s="184">
        <v>1.83</v>
      </c>
      <c r="P829" s="155" t="s">
        <v>302</v>
      </c>
      <c r="Q829" s="152"/>
      <c r="R829" s="155" t="s">
        <v>377</v>
      </c>
      <c r="T829" s="159">
        <v>-10</v>
      </c>
      <c r="U829" s="23"/>
      <c r="V829" s="153">
        <v>314852</v>
      </c>
      <c r="W829" s="131"/>
      <c r="X829" s="162">
        <v>1.65</v>
      </c>
      <c r="Y829" s="23"/>
      <c r="Z829" s="152">
        <f t="shared" si="106"/>
        <v>-33643</v>
      </c>
    </row>
    <row r="830" spans="1:26" x14ac:dyDescent="0.2">
      <c r="A830" s="116">
        <v>362</v>
      </c>
      <c r="B830" s="36" t="s">
        <v>315</v>
      </c>
      <c r="C830" s="148"/>
      <c r="D830" s="146">
        <v>144546453.56</v>
      </c>
      <c r="E830" s="21"/>
      <c r="F830" s="182" t="s">
        <v>302</v>
      </c>
      <c r="G830" s="148"/>
      <c r="H830" s="182" t="s">
        <v>337</v>
      </c>
      <c r="J830" s="183">
        <v>-10</v>
      </c>
      <c r="K830" s="21"/>
      <c r="L830" s="149">
        <f t="shared" si="105"/>
        <v>2876474</v>
      </c>
      <c r="M830" s="127"/>
      <c r="N830" s="184">
        <v>1.99</v>
      </c>
      <c r="P830" s="155" t="s">
        <v>302</v>
      </c>
      <c r="Q830" s="152"/>
      <c r="R830" s="155" t="s">
        <v>337</v>
      </c>
      <c r="T830" s="159">
        <v>-10</v>
      </c>
      <c r="U830" s="23"/>
      <c r="V830" s="153">
        <v>2789748</v>
      </c>
      <c r="W830" s="131"/>
      <c r="X830" s="162">
        <v>1.93</v>
      </c>
      <c r="Y830" s="23"/>
      <c r="Z830" s="152">
        <f t="shared" si="106"/>
        <v>-86726</v>
      </c>
    </row>
    <row r="831" spans="1:26" x14ac:dyDescent="0.2">
      <c r="A831" s="116">
        <v>362.7</v>
      </c>
      <c r="B831" s="36" t="s">
        <v>317</v>
      </c>
      <c r="C831" s="148"/>
      <c r="D831" s="209">
        <v>0</v>
      </c>
      <c r="E831" s="21"/>
      <c r="F831" s="182"/>
      <c r="G831" s="148"/>
      <c r="H831" s="182" t="s">
        <v>378</v>
      </c>
      <c r="J831" s="183">
        <v>0</v>
      </c>
      <c r="K831" s="21"/>
      <c r="L831" s="149">
        <f t="shared" si="105"/>
        <v>0</v>
      </c>
      <c r="M831" s="127"/>
      <c r="N831" s="184">
        <v>1.46</v>
      </c>
      <c r="P831" s="155"/>
      <c r="Q831" s="152"/>
      <c r="R831" s="155"/>
      <c r="T831" s="159"/>
      <c r="U831" s="23"/>
      <c r="V831" s="153">
        <v>0</v>
      </c>
      <c r="W831" s="131"/>
      <c r="X831" s="162">
        <v>0</v>
      </c>
      <c r="Y831" s="23"/>
      <c r="Z831" s="153">
        <f t="shared" si="106"/>
        <v>0</v>
      </c>
    </row>
    <row r="832" spans="1:26" x14ac:dyDescent="0.2">
      <c r="A832" s="116">
        <v>364</v>
      </c>
      <c r="B832" s="36" t="s">
        <v>340</v>
      </c>
      <c r="C832" s="148"/>
      <c r="D832" s="146">
        <v>170229540.34</v>
      </c>
      <c r="E832" s="21"/>
      <c r="F832" s="182" t="s">
        <v>302</v>
      </c>
      <c r="G832" s="148"/>
      <c r="H832" s="182" t="s">
        <v>379</v>
      </c>
      <c r="J832" s="183">
        <v>-100</v>
      </c>
      <c r="K832" s="21"/>
      <c r="L832" s="149">
        <f t="shared" si="105"/>
        <v>6792159</v>
      </c>
      <c r="M832" s="127"/>
      <c r="N832" s="184">
        <v>3.99</v>
      </c>
      <c r="P832" s="155" t="s">
        <v>302</v>
      </c>
      <c r="Q832" s="152"/>
      <c r="R832" s="155" t="s">
        <v>337</v>
      </c>
      <c r="T832" s="159">
        <v>-100</v>
      </c>
      <c r="U832" s="23"/>
      <c r="V832" s="153">
        <v>5975738</v>
      </c>
      <c r="W832" s="131"/>
      <c r="X832" s="162">
        <v>3.51</v>
      </c>
      <c r="Y832" s="23"/>
      <c r="Z832" s="152">
        <f t="shared" si="106"/>
        <v>-816421</v>
      </c>
    </row>
    <row r="833" spans="1:26" x14ac:dyDescent="0.2">
      <c r="A833" s="116">
        <v>365</v>
      </c>
      <c r="B833" s="36" t="s">
        <v>324</v>
      </c>
      <c r="C833" s="148"/>
      <c r="D833" s="146">
        <v>115168238.11</v>
      </c>
      <c r="E833" s="21"/>
      <c r="F833" s="182" t="s">
        <v>302</v>
      </c>
      <c r="G833" s="148"/>
      <c r="H833" s="182" t="s">
        <v>380</v>
      </c>
      <c r="J833" s="183">
        <v>-40</v>
      </c>
      <c r="K833" s="21"/>
      <c r="L833" s="149">
        <f t="shared" si="105"/>
        <v>2821622</v>
      </c>
      <c r="M833" s="127"/>
      <c r="N833" s="184">
        <v>2.4500000000000002</v>
      </c>
      <c r="P833" s="155" t="s">
        <v>302</v>
      </c>
      <c r="Q833" s="152"/>
      <c r="R833" s="155" t="s">
        <v>342</v>
      </c>
      <c r="T833" s="159">
        <v>-50</v>
      </c>
      <c r="U833" s="23"/>
      <c r="V833" s="153">
        <v>2793407</v>
      </c>
      <c r="W833" s="131"/>
      <c r="X833" s="162">
        <v>2.4300000000000002</v>
      </c>
      <c r="Y833" s="23"/>
      <c r="Z833" s="152">
        <f t="shared" si="106"/>
        <v>-28215</v>
      </c>
    </row>
    <row r="834" spans="1:26" x14ac:dyDescent="0.2">
      <c r="A834" s="116">
        <v>366</v>
      </c>
      <c r="B834" s="36" t="s">
        <v>327</v>
      </c>
      <c r="C834" s="148"/>
      <c r="D834" s="146">
        <v>31353085.510000002</v>
      </c>
      <c r="E834" s="21"/>
      <c r="F834" s="182" t="s">
        <v>302</v>
      </c>
      <c r="G834" s="148"/>
      <c r="H834" s="182" t="s">
        <v>381</v>
      </c>
      <c r="J834" s="183">
        <v>-40</v>
      </c>
      <c r="K834" s="21"/>
      <c r="L834" s="149">
        <f t="shared" si="105"/>
        <v>1040922</v>
      </c>
      <c r="M834" s="127"/>
      <c r="N834" s="184">
        <v>3.32</v>
      </c>
      <c r="P834" s="155" t="s">
        <v>302</v>
      </c>
      <c r="Q834" s="152"/>
      <c r="R834" s="155" t="s">
        <v>255</v>
      </c>
      <c r="T834" s="159">
        <v>-35</v>
      </c>
      <c r="U834" s="23"/>
      <c r="V834" s="153">
        <v>895845</v>
      </c>
      <c r="W834" s="131"/>
      <c r="X834" s="162">
        <v>2.86</v>
      </c>
      <c r="Y834" s="23"/>
      <c r="Z834" s="152">
        <f t="shared" si="106"/>
        <v>-145077</v>
      </c>
    </row>
    <row r="835" spans="1:26" x14ac:dyDescent="0.2">
      <c r="A835" s="116">
        <v>367</v>
      </c>
      <c r="B835" s="36" t="s">
        <v>329</v>
      </c>
      <c r="C835" s="148"/>
      <c r="D835" s="146">
        <v>66195369.75</v>
      </c>
      <c r="E835" s="21"/>
      <c r="F835" s="182" t="s">
        <v>302</v>
      </c>
      <c r="G835" s="148"/>
      <c r="H835" s="182" t="s">
        <v>382</v>
      </c>
      <c r="J835" s="183">
        <v>-35</v>
      </c>
      <c r="K835" s="21"/>
      <c r="L835" s="149">
        <f t="shared" si="105"/>
        <v>2217545</v>
      </c>
      <c r="M835" s="127"/>
      <c r="N835" s="184">
        <v>3.35</v>
      </c>
      <c r="P835" s="155" t="s">
        <v>302</v>
      </c>
      <c r="Q835" s="152"/>
      <c r="R835" s="155" t="s">
        <v>383</v>
      </c>
      <c r="T835" s="159">
        <v>-30</v>
      </c>
      <c r="U835" s="23"/>
      <c r="V835" s="153">
        <v>1729215</v>
      </c>
      <c r="W835" s="131"/>
      <c r="X835" s="162">
        <v>2.61</v>
      </c>
      <c r="Y835" s="23"/>
      <c r="Z835" s="152">
        <f t="shared" si="106"/>
        <v>-488330</v>
      </c>
    </row>
    <row r="836" spans="1:26" x14ac:dyDescent="0.2">
      <c r="A836" s="116">
        <v>368</v>
      </c>
      <c r="B836" s="36" t="s">
        <v>346</v>
      </c>
      <c r="C836" s="148"/>
      <c r="D836" s="146">
        <v>132203931.18000001</v>
      </c>
      <c r="E836" s="21"/>
      <c r="F836" s="182" t="s">
        <v>302</v>
      </c>
      <c r="G836" s="148"/>
      <c r="H836" s="182" t="s">
        <v>384</v>
      </c>
      <c r="J836" s="183">
        <v>-25</v>
      </c>
      <c r="K836" s="21"/>
      <c r="L836" s="149">
        <f t="shared" si="105"/>
        <v>4217305</v>
      </c>
      <c r="M836" s="127"/>
      <c r="N836" s="184">
        <v>3.19</v>
      </c>
      <c r="P836" s="155" t="s">
        <v>302</v>
      </c>
      <c r="Q836" s="152"/>
      <c r="R836" s="155" t="s">
        <v>385</v>
      </c>
      <c r="T836" s="159">
        <v>-30</v>
      </c>
      <c r="U836" s="23"/>
      <c r="V836" s="153">
        <v>4102988</v>
      </c>
      <c r="W836" s="131"/>
      <c r="X836" s="162">
        <v>3.1</v>
      </c>
      <c r="Y836" s="23"/>
      <c r="Z836" s="152">
        <f t="shared" si="106"/>
        <v>-114317</v>
      </c>
    </row>
    <row r="837" spans="1:26" x14ac:dyDescent="0.2">
      <c r="A837" s="116">
        <v>369.1</v>
      </c>
      <c r="B837" s="36" t="s">
        <v>349</v>
      </c>
      <c r="C837" s="148"/>
      <c r="D837" s="186">
        <v>21540348.32</v>
      </c>
      <c r="E837" s="21"/>
      <c r="F837" s="182" t="s">
        <v>302</v>
      </c>
      <c r="G837" s="148"/>
      <c r="H837" s="182" t="s">
        <v>336</v>
      </c>
      <c r="J837" s="183">
        <v>-25</v>
      </c>
      <c r="K837" s="21"/>
      <c r="L837" s="149">
        <f t="shared" si="105"/>
        <v>448039</v>
      </c>
      <c r="M837" s="127"/>
      <c r="N837" s="184">
        <v>2.08</v>
      </c>
      <c r="P837" s="155" t="s">
        <v>302</v>
      </c>
      <c r="Q837" s="152"/>
      <c r="R837" s="155" t="s">
        <v>336</v>
      </c>
      <c r="T837" s="159">
        <v>-35</v>
      </c>
      <c r="U837" s="23"/>
      <c r="V837" s="153">
        <v>471747</v>
      </c>
      <c r="W837" s="131"/>
      <c r="X837" s="162">
        <v>2.19</v>
      </c>
      <c r="Y837" s="23"/>
      <c r="Z837" s="152">
        <f t="shared" si="106"/>
        <v>23708</v>
      </c>
    </row>
    <row r="838" spans="1:26" x14ac:dyDescent="0.2">
      <c r="A838" s="116">
        <v>369.2</v>
      </c>
      <c r="B838" s="36" t="s">
        <v>350</v>
      </c>
      <c r="C838" s="148"/>
      <c r="D838" s="186">
        <v>49713657.340000004</v>
      </c>
      <c r="E838" s="21"/>
      <c r="F838" s="182" t="s">
        <v>302</v>
      </c>
      <c r="G838" s="148"/>
      <c r="H838" s="182" t="s">
        <v>351</v>
      </c>
      <c r="J838" s="183">
        <v>-50</v>
      </c>
      <c r="K838" s="21"/>
      <c r="L838" s="149">
        <f t="shared" si="105"/>
        <v>1352211</v>
      </c>
      <c r="M838" s="127"/>
      <c r="N838" s="184">
        <v>2.72</v>
      </c>
      <c r="P838" s="155" t="s">
        <v>302</v>
      </c>
      <c r="Q838" s="152"/>
      <c r="R838" s="155" t="s">
        <v>375</v>
      </c>
      <c r="T838" s="159">
        <v>-55</v>
      </c>
      <c r="U838" s="23"/>
      <c r="V838" s="153">
        <v>1512781</v>
      </c>
      <c r="W838" s="131"/>
      <c r="X838" s="162">
        <v>3.04</v>
      </c>
      <c r="Y838" s="23"/>
      <c r="Z838" s="152">
        <f t="shared" si="106"/>
        <v>160570</v>
      </c>
    </row>
    <row r="839" spans="1:26" x14ac:dyDescent="0.2">
      <c r="A839" s="116">
        <v>370</v>
      </c>
      <c r="B839" s="36" t="s">
        <v>353</v>
      </c>
      <c r="C839" s="148"/>
      <c r="D839" s="146">
        <v>15861653.34</v>
      </c>
      <c r="E839" s="21"/>
      <c r="F839" s="182" t="s">
        <v>302</v>
      </c>
      <c r="G839" s="148"/>
      <c r="H839" s="182" t="s">
        <v>371</v>
      </c>
      <c r="J839" s="183">
        <v>-2</v>
      </c>
      <c r="K839" s="21"/>
      <c r="L839" s="149">
        <f t="shared" si="105"/>
        <v>640811</v>
      </c>
      <c r="M839" s="127"/>
      <c r="N839" s="184">
        <v>4.04</v>
      </c>
      <c r="P839" s="155" t="s">
        <v>302</v>
      </c>
      <c r="Q839" s="152"/>
      <c r="R839" s="155" t="s">
        <v>355</v>
      </c>
      <c r="T839" s="159">
        <v>-3</v>
      </c>
      <c r="U839" s="23"/>
      <c r="V839" s="153">
        <v>840949</v>
      </c>
      <c r="W839" s="131"/>
      <c r="X839" s="162">
        <v>5.3</v>
      </c>
      <c r="Y839" s="23"/>
      <c r="Z839" s="152">
        <f t="shared" si="106"/>
        <v>200138</v>
      </c>
    </row>
    <row r="840" spans="1:26" x14ac:dyDescent="0.2">
      <c r="A840" s="116">
        <v>371</v>
      </c>
      <c r="B840" s="36" t="s">
        <v>356</v>
      </c>
      <c r="C840" s="148"/>
      <c r="D840" s="146">
        <v>874882.94</v>
      </c>
      <c r="E840" s="21"/>
      <c r="F840" s="182" t="s">
        <v>302</v>
      </c>
      <c r="G840" s="148"/>
      <c r="H840" s="182" t="s">
        <v>386</v>
      </c>
      <c r="J840" s="183">
        <v>-60</v>
      </c>
      <c r="K840" s="21"/>
      <c r="L840" s="149">
        <f t="shared" si="105"/>
        <v>53368</v>
      </c>
      <c r="M840" s="127"/>
      <c r="N840" s="184">
        <v>6.1</v>
      </c>
      <c r="P840" s="155" t="s">
        <v>302</v>
      </c>
      <c r="Q840" s="152"/>
      <c r="R840" s="155" t="s">
        <v>387</v>
      </c>
      <c r="T840" s="159">
        <v>-60</v>
      </c>
      <c r="U840" s="23"/>
      <c r="V840" s="153">
        <v>34341</v>
      </c>
      <c r="W840" s="131"/>
      <c r="X840" s="162">
        <v>3.93</v>
      </c>
      <c r="Y840" s="23"/>
      <c r="Z840" s="152">
        <f t="shared" si="106"/>
        <v>-19027</v>
      </c>
    </row>
    <row r="841" spans="1:26" x14ac:dyDescent="0.2">
      <c r="A841" s="116">
        <v>373</v>
      </c>
      <c r="B841" s="36" t="s">
        <v>359</v>
      </c>
      <c r="C841" s="148"/>
      <c r="D841" s="146">
        <v>10770993.67</v>
      </c>
      <c r="E841" s="21"/>
      <c r="F841" s="182" t="s">
        <v>302</v>
      </c>
      <c r="G841" s="148"/>
      <c r="H841" s="182" t="s">
        <v>388</v>
      </c>
      <c r="J841" s="183">
        <v>-45</v>
      </c>
      <c r="K841" s="21"/>
      <c r="L841" s="149">
        <f t="shared" si="105"/>
        <v>311282</v>
      </c>
      <c r="M841" s="127"/>
      <c r="N841" s="184">
        <v>2.89</v>
      </c>
      <c r="P841" s="155" t="s">
        <v>302</v>
      </c>
      <c r="Q841" s="152"/>
      <c r="R841" s="155" t="s">
        <v>388</v>
      </c>
      <c r="T841" s="159">
        <v>-45</v>
      </c>
      <c r="U841" s="23"/>
      <c r="V841" s="153">
        <v>299669</v>
      </c>
      <c r="W841" s="131"/>
      <c r="X841" s="162">
        <v>2.78</v>
      </c>
      <c r="Y841" s="23"/>
      <c r="Z841" s="152">
        <f t="shared" si="106"/>
        <v>-11613</v>
      </c>
    </row>
    <row r="842" spans="1:26" x14ac:dyDescent="0.2">
      <c r="A842" s="116"/>
      <c r="B842" s="36" t="s">
        <v>83</v>
      </c>
      <c r="C842" s="148"/>
      <c r="D842" s="146"/>
      <c r="E842" s="21"/>
      <c r="F842" s="182"/>
      <c r="G842" s="148"/>
      <c r="H842" s="182"/>
      <c r="J842" s="183"/>
      <c r="K842" s="21"/>
      <c r="L842" s="149">
        <v>-2077204</v>
      </c>
      <c r="M842" s="127"/>
      <c r="N842" s="184"/>
      <c r="P842" s="155"/>
      <c r="Q842" s="152"/>
      <c r="R842" s="155"/>
      <c r="T842" s="159"/>
      <c r="U842" s="23"/>
      <c r="V842" s="153">
        <v>0</v>
      </c>
      <c r="W842" s="131"/>
      <c r="X842" s="162"/>
      <c r="Y842" s="23"/>
      <c r="Z842" s="152">
        <f t="shared" si="106"/>
        <v>2077204</v>
      </c>
    </row>
    <row r="843" spans="1:26" x14ac:dyDescent="0.2">
      <c r="A843" s="136"/>
      <c r="B843" s="50" t="s">
        <v>389</v>
      </c>
      <c r="C843" s="148"/>
      <c r="D843" s="205">
        <f>+SUBTOTAL(9,D828:D841)</f>
        <v>783969877.82000017</v>
      </c>
      <c r="E843" s="51"/>
      <c r="F843" s="147"/>
      <c r="G843" s="148"/>
      <c r="J843" s="126"/>
      <c r="K843" s="51"/>
      <c r="L843" s="206">
        <f>+SUBTOTAL(9,L828:L842)</f>
        <v>21171747</v>
      </c>
      <c r="M843" s="127"/>
      <c r="N843" s="196">
        <f>+ROUND(L843/$D843*100,2)</f>
        <v>2.7</v>
      </c>
      <c r="P843" s="151"/>
      <c r="Q843" s="152"/>
      <c r="T843" s="130"/>
      <c r="U843" s="52"/>
      <c r="V843" s="207">
        <f>+SUBTOTAL(9,V828:V842)</f>
        <v>21881003</v>
      </c>
      <c r="W843" s="131"/>
      <c r="X843" s="197">
        <f>+ROUND(V843/D843*100,2)</f>
        <v>2.79</v>
      </c>
      <c r="Y843" s="23"/>
      <c r="Z843" s="207">
        <f>+SUBTOTAL(9,Z828:Z842)</f>
        <v>709256</v>
      </c>
    </row>
    <row r="844" spans="1:26" x14ac:dyDescent="0.2">
      <c r="A844" s="116"/>
      <c r="B844" s="21"/>
      <c r="C844" s="148"/>
      <c r="D844" s="146"/>
      <c r="E844" s="21"/>
      <c r="F844" s="147"/>
      <c r="G844" s="148"/>
      <c r="J844" s="126"/>
      <c r="K844" s="21"/>
      <c r="L844" s="149"/>
      <c r="M844" s="127"/>
      <c r="N844" s="150"/>
      <c r="P844" s="151"/>
      <c r="Q844" s="152"/>
      <c r="T844" s="130"/>
      <c r="U844" s="23"/>
      <c r="V844" s="153"/>
      <c r="W844" s="131"/>
      <c r="X844" s="154"/>
      <c r="Y844" s="23"/>
      <c r="Z844" s="152"/>
    </row>
    <row r="845" spans="1:26" x14ac:dyDescent="0.2">
      <c r="A845" s="136"/>
      <c r="B845" s="74" t="s">
        <v>390</v>
      </c>
      <c r="C845" s="148"/>
      <c r="D845" s="146"/>
      <c r="E845" s="21"/>
      <c r="F845" s="147"/>
      <c r="G845" s="148"/>
      <c r="J845" s="126"/>
      <c r="K845" s="21"/>
      <c r="L845" s="149"/>
      <c r="M845" s="127"/>
      <c r="N845" s="150"/>
      <c r="P845" s="151"/>
      <c r="Q845" s="152"/>
      <c r="T845" s="130"/>
      <c r="U845" s="23"/>
      <c r="V845" s="153"/>
      <c r="W845" s="131"/>
      <c r="X845" s="154"/>
      <c r="Y845" s="23"/>
      <c r="Z845" s="152"/>
    </row>
    <row r="846" spans="1:26" x14ac:dyDescent="0.2">
      <c r="A846" s="116">
        <v>360.2</v>
      </c>
      <c r="B846" s="36" t="s">
        <v>312</v>
      </c>
      <c r="C846" s="148"/>
      <c r="D846" s="146">
        <v>1141823.1299999999</v>
      </c>
      <c r="E846" s="21"/>
      <c r="F846" s="182" t="s">
        <v>302</v>
      </c>
      <c r="G846" s="148"/>
      <c r="H846" s="182" t="s">
        <v>352</v>
      </c>
      <c r="J846" s="183">
        <v>0</v>
      </c>
      <c r="K846" s="21"/>
      <c r="L846" s="149">
        <f t="shared" ref="L846:L859" si="107">+ROUND(N846*D846/100,0)</f>
        <v>12446</v>
      </c>
      <c r="M846" s="127"/>
      <c r="N846" s="184">
        <v>1.0900000000000001</v>
      </c>
      <c r="P846" s="155" t="s">
        <v>302</v>
      </c>
      <c r="Q846" s="152"/>
      <c r="R846" s="155" t="s">
        <v>391</v>
      </c>
      <c r="T846" s="159">
        <v>0</v>
      </c>
      <c r="U846" s="23"/>
      <c r="V846" s="153">
        <v>14225</v>
      </c>
      <c r="W846" s="131"/>
      <c r="X846" s="162">
        <v>1.25</v>
      </c>
      <c r="Y846" s="23"/>
      <c r="Z846" s="152">
        <f t="shared" ref="Z846:Z859" si="108">+V846-L846</f>
        <v>1779</v>
      </c>
    </row>
    <row r="847" spans="1:26" x14ac:dyDescent="0.2">
      <c r="A847" s="116">
        <v>361</v>
      </c>
      <c r="B847" s="36" t="s">
        <v>66</v>
      </c>
      <c r="C847" s="148"/>
      <c r="D847" s="146">
        <v>5152402.2699999996</v>
      </c>
      <c r="E847" s="21"/>
      <c r="F847" s="182" t="s">
        <v>302</v>
      </c>
      <c r="G847" s="148"/>
      <c r="H847" s="182" t="s">
        <v>277</v>
      </c>
      <c r="J847" s="183">
        <v>-5</v>
      </c>
      <c r="K847" s="21"/>
      <c r="L847" s="149">
        <f t="shared" si="107"/>
        <v>96350</v>
      </c>
      <c r="M847" s="127"/>
      <c r="N847" s="184">
        <v>1.87</v>
      </c>
      <c r="P847" s="155" t="s">
        <v>302</v>
      </c>
      <c r="Q847" s="152"/>
      <c r="R847" s="155" t="s">
        <v>277</v>
      </c>
      <c r="T847" s="159">
        <v>-10</v>
      </c>
      <c r="U847" s="23"/>
      <c r="V847" s="153">
        <v>99965</v>
      </c>
      <c r="W847" s="131"/>
      <c r="X847" s="162">
        <v>1.94</v>
      </c>
      <c r="Y847" s="23"/>
      <c r="Z847" s="152">
        <f t="shared" si="108"/>
        <v>3615</v>
      </c>
    </row>
    <row r="848" spans="1:26" x14ac:dyDescent="0.2">
      <c r="A848" s="116">
        <v>362</v>
      </c>
      <c r="B848" s="36" t="s">
        <v>315</v>
      </c>
      <c r="C848" s="148"/>
      <c r="D848" s="146">
        <v>32371336.98</v>
      </c>
      <c r="E848" s="21"/>
      <c r="F848" s="182" t="s">
        <v>302</v>
      </c>
      <c r="G848" s="148"/>
      <c r="H848" s="182" t="s">
        <v>379</v>
      </c>
      <c r="J848" s="183">
        <v>-25</v>
      </c>
      <c r="K848" s="21"/>
      <c r="L848" s="149">
        <f t="shared" si="107"/>
        <v>789861</v>
      </c>
      <c r="M848" s="127"/>
      <c r="N848" s="184">
        <v>2.44</v>
      </c>
      <c r="P848" s="155" t="s">
        <v>302</v>
      </c>
      <c r="Q848" s="152"/>
      <c r="R848" s="155" t="s">
        <v>379</v>
      </c>
      <c r="T848" s="159">
        <v>-25</v>
      </c>
      <c r="U848" s="23"/>
      <c r="V848" s="153">
        <v>781461</v>
      </c>
      <c r="W848" s="131"/>
      <c r="X848" s="162">
        <v>2.41</v>
      </c>
      <c r="Y848" s="23"/>
      <c r="Z848" s="152">
        <f t="shared" si="108"/>
        <v>-8400</v>
      </c>
    </row>
    <row r="849" spans="1:26" x14ac:dyDescent="0.2">
      <c r="A849" s="116">
        <v>362.7</v>
      </c>
      <c r="B849" s="36" t="s">
        <v>317</v>
      </c>
      <c r="C849" s="148"/>
      <c r="D849" s="209">
        <v>0</v>
      </c>
      <c r="E849" s="21"/>
      <c r="F849" s="182"/>
      <c r="G849" s="148"/>
      <c r="H849" s="182" t="s">
        <v>392</v>
      </c>
      <c r="J849" s="183">
        <v>0</v>
      </c>
      <c r="K849" s="21"/>
      <c r="L849" s="149">
        <f t="shared" si="107"/>
        <v>0</v>
      </c>
      <c r="M849" s="127"/>
      <c r="N849" s="184">
        <v>0</v>
      </c>
      <c r="P849" s="155"/>
      <c r="Q849" s="152"/>
      <c r="R849" s="155"/>
      <c r="T849" s="159"/>
      <c r="U849" s="23"/>
      <c r="V849" s="153">
        <v>0</v>
      </c>
      <c r="W849" s="131"/>
      <c r="X849" s="162">
        <v>0</v>
      </c>
      <c r="Y849" s="23"/>
      <c r="Z849" s="153">
        <f t="shared" si="108"/>
        <v>0</v>
      </c>
    </row>
    <row r="850" spans="1:26" x14ac:dyDescent="0.2">
      <c r="A850" s="116">
        <v>364</v>
      </c>
      <c r="B850" s="36" t="s">
        <v>340</v>
      </c>
      <c r="C850" s="148"/>
      <c r="D850" s="146">
        <v>71972305.799999997</v>
      </c>
      <c r="E850" s="21"/>
      <c r="F850" s="182" t="s">
        <v>302</v>
      </c>
      <c r="G850" s="148"/>
      <c r="H850" s="182" t="s">
        <v>337</v>
      </c>
      <c r="J850" s="183">
        <v>-100</v>
      </c>
      <c r="K850" s="21"/>
      <c r="L850" s="149">
        <f t="shared" si="107"/>
        <v>2504636</v>
      </c>
      <c r="M850" s="127"/>
      <c r="N850" s="184">
        <v>3.48</v>
      </c>
      <c r="P850" s="155" t="s">
        <v>302</v>
      </c>
      <c r="Q850" s="152"/>
      <c r="R850" s="155" t="s">
        <v>341</v>
      </c>
      <c r="T850" s="159">
        <v>-100</v>
      </c>
      <c r="U850" s="23"/>
      <c r="V850" s="153">
        <v>2510013</v>
      </c>
      <c r="W850" s="131"/>
      <c r="X850" s="162">
        <v>3.49</v>
      </c>
      <c r="Y850" s="23"/>
      <c r="Z850" s="152">
        <f t="shared" si="108"/>
        <v>5377</v>
      </c>
    </row>
    <row r="851" spans="1:26" x14ac:dyDescent="0.2">
      <c r="A851" s="116">
        <v>365</v>
      </c>
      <c r="B851" s="36" t="s">
        <v>324</v>
      </c>
      <c r="C851" s="148"/>
      <c r="D851" s="146">
        <v>36409493.789999999</v>
      </c>
      <c r="E851" s="21"/>
      <c r="F851" s="182" t="s">
        <v>302</v>
      </c>
      <c r="G851" s="148"/>
      <c r="H851" s="182" t="s">
        <v>393</v>
      </c>
      <c r="J851" s="183">
        <v>-70</v>
      </c>
      <c r="K851" s="21"/>
      <c r="L851" s="149">
        <f t="shared" si="107"/>
        <v>899314</v>
      </c>
      <c r="M851" s="127"/>
      <c r="N851" s="184">
        <v>2.4700000000000002</v>
      </c>
      <c r="P851" s="155" t="s">
        <v>302</v>
      </c>
      <c r="Q851" s="152"/>
      <c r="R851" s="155" t="s">
        <v>393</v>
      </c>
      <c r="T851" s="159">
        <v>-60</v>
      </c>
      <c r="U851" s="23"/>
      <c r="V851" s="153">
        <v>851314</v>
      </c>
      <c r="W851" s="131"/>
      <c r="X851" s="162">
        <v>2.34</v>
      </c>
      <c r="Y851" s="23"/>
      <c r="Z851" s="152">
        <f t="shared" si="108"/>
        <v>-48000</v>
      </c>
    </row>
    <row r="852" spans="1:26" x14ac:dyDescent="0.2">
      <c r="A852" s="116">
        <v>366</v>
      </c>
      <c r="B852" s="36" t="s">
        <v>327</v>
      </c>
      <c r="C852" s="148"/>
      <c r="D852" s="146">
        <v>19116519.030000001</v>
      </c>
      <c r="E852" s="21"/>
      <c r="F852" s="182" t="s">
        <v>302</v>
      </c>
      <c r="G852" s="148"/>
      <c r="H852" s="182" t="s">
        <v>351</v>
      </c>
      <c r="J852" s="183">
        <v>-45</v>
      </c>
      <c r="K852" s="21"/>
      <c r="L852" s="149">
        <f t="shared" si="107"/>
        <v>468355</v>
      </c>
      <c r="M852" s="127"/>
      <c r="N852" s="184">
        <v>2.4500000000000002</v>
      </c>
      <c r="P852" s="155" t="s">
        <v>302</v>
      </c>
      <c r="Q852" s="152"/>
      <c r="R852" s="155" t="s">
        <v>352</v>
      </c>
      <c r="T852" s="159">
        <v>-45</v>
      </c>
      <c r="U852" s="23"/>
      <c r="V852" s="153">
        <v>431280</v>
      </c>
      <c r="W852" s="131"/>
      <c r="X852" s="162">
        <v>2.2599999999999998</v>
      </c>
      <c r="Y852" s="23"/>
      <c r="Z852" s="152">
        <f t="shared" si="108"/>
        <v>-37075</v>
      </c>
    </row>
    <row r="853" spans="1:26" x14ac:dyDescent="0.2">
      <c r="A853" s="116">
        <v>367</v>
      </c>
      <c r="B853" s="36" t="s">
        <v>329</v>
      </c>
      <c r="C853" s="148"/>
      <c r="D853" s="146">
        <v>21436231.82</v>
      </c>
      <c r="E853" s="21"/>
      <c r="F853" s="182" t="s">
        <v>302</v>
      </c>
      <c r="G853" s="148"/>
      <c r="H853" s="182" t="s">
        <v>364</v>
      </c>
      <c r="J853" s="183">
        <v>-35</v>
      </c>
      <c r="K853" s="21"/>
      <c r="L853" s="149">
        <f t="shared" si="107"/>
        <v>538049</v>
      </c>
      <c r="M853" s="127"/>
      <c r="N853" s="184">
        <v>2.5099999999999998</v>
      </c>
      <c r="P853" s="155" t="s">
        <v>302</v>
      </c>
      <c r="Q853" s="152"/>
      <c r="R853" s="155" t="s">
        <v>365</v>
      </c>
      <c r="T853" s="159">
        <v>-40</v>
      </c>
      <c r="U853" s="23"/>
      <c r="V853" s="153">
        <v>509836</v>
      </c>
      <c r="W853" s="131"/>
      <c r="X853" s="162">
        <v>2.38</v>
      </c>
      <c r="Y853" s="23"/>
      <c r="Z853" s="152">
        <f t="shared" si="108"/>
        <v>-28213</v>
      </c>
    </row>
    <row r="854" spans="1:26" x14ac:dyDescent="0.2">
      <c r="A854" s="116">
        <v>368</v>
      </c>
      <c r="B854" s="36" t="s">
        <v>346</v>
      </c>
      <c r="C854" s="148"/>
      <c r="D854" s="146">
        <v>58956428.25</v>
      </c>
      <c r="E854" s="21"/>
      <c r="F854" s="182" t="s">
        <v>302</v>
      </c>
      <c r="G854" s="148"/>
      <c r="H854" s="182" t="s">
        <v>394</v>
      </c>
      <c r="J854" s="183">
        <v>-35</v>
      </c>
      <c r="K854" s="21"/>
      <c r="L854" s="149">
        <f t="shared" si="107"/>
        <v>1338311</v>
      </c>
      <c r="M854" s="127"/>
      <c r="N854" s="184">
        <v>2.27</v>
      </c>
      <c r="P854" s="155" t="s">
        <v>302</v>
      </c>
      <c r="Q854" s="152"/>
      <c r="R854" s="155" t="s">
        <v>394</v>
      </c>
      <c r="T854" s="159">
        <v>-40</v>
      </c>
      <c r="U854" s="23"/>
      <c r="V854" s="153">
        <v>1429293</v>
      </c>
      <c r="W854" s="131"/>
      <c r="X854" s="162">
        <v>2.42</v>
      </c>
      <c r="Y854" s="23"/>
      <c r="Z854" s="152">
        <f t="shared" si="108"/>
        <v>90982</v>
      </c>
    </row>
    <row r="855" spans="1:26" x14ac:dyDescent="0.2">
      <c r="A855" s="116">
        <v>369.1</v>
      </c>
      <c r="B855" s="36" t="s">
        <v>349</v>
      </c>
      <c r="C855" s="148"/>
      <c r="D855" s="146">
        <v>11295095.470000001</v>
      </c>
      <c r="E855" s="21"/>
      <c r="F855" s="182" t="s">
        <v>302</v>
      </c>
      <c r="G855" s="148"/>
      <c r="H855" s="182" t="s">
        <v>337</v>
      </c>
      <c r="J855" s="183">
        <v>-30</v>
      </c>
      <c r="K855" s="21"/>
      <c r="L855" s="149">
        <f t="shared" si="107"/>
        <v>258658</v>
      </c>
      <c r="M855" s="127"/>
      <c r="N855" s="184">
        <v>2.29</v>
      </c>
      <c r="P855" s="155" t="s">
        <v>302</v>
      </c>
      <c r="Q855" s="152"/>
      <c r="R855" s="155" t="s">
        <v>341</v>
      </c>
      <c r="T855" s="159">
        <v>-50</v>
      </c>
      <c r="U855" s="23"/>
      <c r="V855" s="153">
        <v>299072</v>
      </c>
      <c r="W855" s="131"/>
      <c r="X855" s="162">
        <v>2.65</v>
      </c>
      <c r="Y855" s="23"/>
      <c r="Z855" s="152">
        <f t="shared" si="108"/>
        <v>40414</v>
      </c>
    </row>
    <row r="856" spans="1:26" x14ac:dyDescent="0.2">
      <c r="A856" s="116">
        <v>369.2</v>
      </c>
      <c r="B856" s="36" t="s">
        <v>350</v>
      </c>
      <c r="C856" s="148"/>
      <c r="D856" s="146">
        <v>17701997.370000001</v>
      </c>
      <c r="E856" s="21"/>
      <c r="F856" s="182" t="s">
        <v>302</v>
      </c>
      <c r="G856" s="148"/>
      <c r="H856" s="182" t="s">
        <v>352</v>
      </c>
      <c r="J856" s="183">
        <v>-40</v>
      </c>
      <c r="K856" s="21"/>
      <c r="L856" s="149">
        <f t="shared" si="107"/>
        <v>396525</v>
      </c>
      <c r="M856" s="127"/>
      <c r="N856" s="184">
        <v>2.2400000000000002</v>
      </c>
      <c r="P856" s="155" t="s">
        <v>302</v>
      </c>
      <c r="Q856" s="152"/>
      <c r="R856" s="155" t="s">
        <v>352</v>
      </c>
      <c r="T856" s="159">
        <v>-50</v>
      </c>
      <c r="U856" s="23"/>
      <c r="V856" s="153">
        <v>425035</v>
      </c>
      <c r="W856" s="131"/>
      <c r="X856" s="162">
        <v>2.4</v>
      </c>
      <c r="Y856" s="23"/>
      <c r="Z856" s="152">
        <f t="shared" si="108"/>
        <v>28510</v>
      </c>
    </row>
    <row r="857" spans="1:26" x14ac:dyDescent="0.2">
      <c r="A857" s="116">
        <v>370</v>
      </c>
      <c r="B857" s="36" t="s">
        <v>353</v>
      </c>
      <c r="C857" s="148"/>
      <c r="D857" s="146">
        <v>3671506.02</v>
      </c>
      <c r="E857" s="21"/>
      <c r="F857" s="182" t="s">
        <v>302</v>
      </c>
      <c r="G857" s="148"/>
      <c r="H857" s="182" t="s">
        <v>395</v>
      </c>
      <c r="J857" s="183">
        <v>-4</v>
      </c>
      <c r="K857" s="21"/>
      <c r="L857" s="149">
        <f t="shared" si="107"/>
        <v>126667</v>
      </c>
      <c r="M857" s="127"/>
      <c r="N857" s="184">
        <v>3.45</v>
      </c>
      <c r="P857" s="155" t="s">
        <v>302</v>
      </c>
      <c r="Q857" s="152"/>
      <c r="R857" s="155" t="s">
        <v>355</v>
      </c>
      <c r="T857" s="159">
        <v>-3</v>
      </c>
      <c r="U857" s="23"/>
      <c r="V857" s="153">
        <v>172647</v>
      </c>
      <c r="W857" s="131"/>
      <c r="X857" s="162">
        <v>4.7</v>
      </c>
      <c r="Y857" s="23"/>
      <c r="Z857" s="152">
        <f t="shared" si="108"/>
        <v>45980</v>
      </c>
    </row>
    <row r="858" spans="1:26" x14ac:dyDescent="0.2">
      <c r="A858" s="116">
        <v>371</v>
      </c>
      <c r="B858" s="36" t="s">
        <v>356</v>
      </c>
      <c r="C858" s="148"/>
      <c r="D858" s="146">
        <v>250929.78</v>
      </c>
      <c r="E858" s="21"/>
      <c r="F858" s="182" t="s">
        <v>302</v>
      </c>
      <c r="G858" s="148"/>
      <c r="H858" s="182" t="s">
        <v>357</v>
      </c>
      <c r="J858" s="183">
        <v>-50</v>
      </c>
      <c r="K858" s="21"/>
      <c r="L858" s="149">
        <f t="shared" si="107"/>
        <v>13349</v>
      </c>
      <c r="M858" s="127"/>
      <c r="N858" s="184">
        <v>5.32</v>
      </c>
      <c r="P858" s="155" t="s">
        <v>302</v>
      </c>
      <c r="Q858" s="152"/>
      <c r="R858" s="155" t="s">
        <v>396</v>
      </c>
      <c r="T858" s="159">
        <v>-50</v>
      </c>
      <c r="U858" s="23"/>
      <c r="V858" s="153">
        <v>12762</v>
      </c>
      <c r="W858" s="131"/>
      <c r="X858" s="162">
        <v>5.09</v>
      </c>
      <c r="Y858" s="23"/>
      <c r="Z858" s="152">
        <f t="shared" si="108"/>
        <v>-587</v>
      </c>
    </row>
    <row r="859" spans="1:26" x14ac:dyDescent="0.2">
      <c r="A859" s="116">
        <v>373</v>
      </c>
      <c r="B859" s="36" t="s">
        <v>359</v>
      </c>
      <c r="C859" s="148"/>
      <c r="D859" s="146">
        <v>850635.87</v>
      </c>
      <c r="E859" s="21"/>
      <c r="F859" s="182" t="s">
        <v>302</v>
      </c>
      <c r="G859" s="148"/>
      <c r="H859" s="182" t="s">
        <v>397</v>
      </c>
      <c r="J859" s="183">
        <v>-30</v>
      </c>
      <c r="K859" s="21"/>
      <c r="L859" s="149">
        <f t="shared" si="107"/>
        <v>29942</v>
      </c>
      <c r="M859" s="127"/>
      <c r="N859" s="184">
        <v>3.52</v>
      </c>
      <c r="P859" s="155" t="s">
        <v>302</v>
      </c>
      <c r="Q859" s="152"/>
      <c r="R859" s="155" t="s">
        <v>398</v>
      </c>
      <c r="T859" s="159">
        <v>-45</v>
      </c>
      <c r="U859" s="23"/>
      <c r="V859" s="153">
        <v>33158</v>
      </c>
      <c r="W859" s="131"/>
      <c r="X859" s="162">
        <v>3.9</v>
      </c>
      <c r="Y859" s="23"/>
      <c r="Z859" s="152">
        <f t="shared" si="108"/>
        <v>3216</v>
      </c>
    </row>
    <row r="860" spans="1:26" x14ac:dyDescent="0.2">
      <c r="A860" s="136"/>
      <c r="B860" s="50" t="s">
        <v>399</v>
      </c>
      <c r="C860" s="148"/>
      <c r="D860" s="205">
        <f>+SUBTOTAL(9,D846:D859)</f>
        <v>280326705.57999992</v>
      </c>
      <c r="E860" s="51"/>
      <c r="F860" s="147"/>
      <c r="G860" s="148"/>
      <c r="J860" s="126"/>
      <c r="K860" s="51"/>
      <c r="L860" s="206">
        <f>+SUBTOTAL(9,L846:L859)</f>
        <v>7472463</v>
      </c>
      <c r="M860" s="127"/>
      <c r="N860" s="196">
        <f>+ROUND(L860/$D860*100,2)</f>
        <v>2.67</v>
      </c>
      <c r="P860" s="151"/>
      <c r="Q860" s="152"/>
      <c r="T860" s="130"/>
      <c r="U860" s="52"/>
      <c r="V860" s="207">
        <f>+SUBTOTAL(9,V846:V859)</f>
        <v>7570061</v>
      </c>
      <c r="W860" s="131"/>
      <c r="X860" s="197">
        <f>+ROUND(V860/D860*100,2)</f>
        <v>2.7</v>
      </c>
      <c r="Y860" s="23"/>
      <c r="Z860" s="208">
        <f>+SUBTOTAL(9,Z846:Z859)</f>
        <v>97598</v>
      </c>
    </row>
    <row r="861" spans="1:26" x14ac:dyDescent="0.2">
      <c r="A861" s="116"/>
      <c r="B861" s="21"/>
      <c r="C861" s="148"/>
      <c r="D861" s="146"/>
      <c r="E861" s="21"/>
      <c r="F861" s="147"/>
      <c r="G861" s="148"/>
      <c r="J861" s="126"/>
      <c r="K861" s="21"/>
      <c r="L861" s="149"/>
      <c r="M861" s="127"/>
      <c r="N861" s="150"/>
      <c r="P861" s="151"/>
      <c r="Q861" s="152"/>
      <c r="T861" s="130"/>
      <c r="U861" s="23"/>
      <c r="V861" s="153"/>
      <c r="W861" s="131"/>
      <c r="X861" s="154"/>
      <c r="Y861" s="23"/>
      <c r="Z861" s="152"/>
    </row>
    <row r="862" spans="1:26" x14ac:dyDescent="0.2">
      <c r="A862" s="136"/>
      <c r="B862" s="74" t="s">
        <v>400</v>
      </c>
      <c r="C862" s="148"/>
      <c r="D862" s="146"/>
      <c r="E862" s="21"/>
      <c r="F862" s="147"/>
      <c r="G862" s="148"/>
      <c r="J862" s="126"/>
      <c r="K862" s="21"/>
      <c r="L862" s="149"/>
      <c r="M862" s="127"/>
      <c r="N862" s="150"/>
      <c r="P862" s="151"/>
      <c r="Q862" s="152"/>
      <c r="T862" s="130"/>
      <c r="U862" s="23"/>
      <c r="V862" s="153"/>
      <c r="W862" s="131"/>
      <c r="X862" s="154"/>
      <c r="Y862" s="23"/>
      <c r="Z862" s="152"/>
    </row>
    <row r="863" spans="1:26" x14ac:dyDescent="0.2">
      <c r="A863" s="116">
        <v>360.2</v>
      </c>
      <c r="B863" s="70" t="s">
        <v>312</v>
      </c>
      <c r="C863" s="148"/>
      <c r="D863" s="146">
        <v>11938898.449999999</v>
      </c>
      <c r="E863" s="21"/>
      <c r="F863" s="182" t="s">
        <v>302</v>
      </c>
      <c r="G863" s="148"/>
      <c r="H863" s="182" t="s">
        <v>352</v>
      </c>
      <c r="J863" s="183">
        <v>0</v>
      </c>
      <c r="K863" s="21"/>
      <c r="L863" s="149">
        <f t="shared" ref="L863:L875" si="109">+ROUND(N863*D863/100,0)</f>
        <v>198186</v>
      </c>
      <c r="M863" s="127"/>
      <c r="N863" s="184">
        <v>1.66</v>
      </c>
      <c r="P863" s="155" t="s">
        <v>302</v>
      </c>
      <c r="Q863" s="152"/>
      <c r="R863" s="155" t="s">
        <v>391</v>
      </c>
      <c r="T863" s="159">
        <v>0</v>
      </c>
      <c r="U863" s="23"/>
      <c r="V863" s="153">
        <v>185781</v>
      </c>
      <c r="W863" s="131"/>
      <c r="X863" s="162">
        <v>1.56</v>
      </c>
      <c r="Y863" s="23"/>
      <c r="Z863" s="152">
        <f t="shared" ref="Z863:Z876" si="110">+V863-L863</f>
        <v>-12405</v>
      </c>
    </row>
    <row r="864" spans="1:26" x14ac:dyDescent="0.2">
      <c r="A864" s="116">
        <v>361</v>
      </c>
      <c r="B864" s="70" t="s">
        <v>66</v>
      </c>
      <c r="C864" s="148"/>
      <c r="D864" s="146">
        <v>56355070.859999999</v>
      </c>
      <c r="E864" s="21"/>
      <c r="F864" s="182" t="s">
        <v>302</v>
      </c>
      <c r="G864" s="148"/>
      <c r="H864" s="182" t="s">
        <v>278</v>
      </c>
      <c r="J864" s="183">
        <v>0</v>
      </c>
      <c r="K864" s="21"/>
      <c r="L864" s="149">
        <f t="shared" si="109"/>
        <v>935494</v>
      </c>
      <c r="M864" s="127"/>
      <c r="N864" s="184">
        <v>1.66</v>
      </c>
      <c r="P864" s="155" t="s">
        <v>302</v>
      </c>
      <c r="Q864" s="152"/>
      <c r="R864" s="155" t="s">
        <v>323</v>
      </c>
      <c r="T864" s="159">
        <v>-10</v>
      </c>
      <c r="U864" s="23"/>
      <c r="V864" s="153">
        <v>1055346</v>
      </c>
      <c r="W864" s="131"/>
      <c r="X864" s="162">
        <v>1.87</v>
      </c>
      <c r="Y864" s="23"/>
      <c r="Z864" s="152">
        <f t="shared" si="110"/>
        <v>119852</v>
      </c>
    </row>
    <row r="865" spans="1:26" x14ac:dyDescent="0.2">
      <c r="A865" s="116">
        <v>362</v>
      </c>
      <c r="B865" s="70" t="s">
        <v>315</v>
      </c>
      <c r="C865" s="148"/>
      <c r="D865" s="146">
        <v>493380764.66000003</v>
      </c>
      <c r="E865" s="21"/>
      <c r="F865" s="182" t="s">
        <v>302</v>
      </c>
      <c r="G865" s="148"/>
      <c r="H865" s="182" t="s">
        <v>401</v>
      </c>
      <c r="J865" s="183">
        <v>-10</v>
      </c>
      <c r="K865" s="21"/>
      <c r="L865" s="149">
        <f t="shared" si="109"/>
        <v>11545110</v>
      </c>
      <c r="M865" s="127"/>
      <c r="N865" s="184">
        <v>2.34</v>
      </c>
      <c r="P865" s="155" t="s">
        <v>302</v>
      </c>
      <c r="Q865" s="152"/>
      <c r="R865" s="155" t="s">
        <v>74</v>
      </c>
      <c r="T865" s="159">
        <v>-15</v>
      </c>
      <c r="U865" s="23"/>
      <c r="V865" s="153">
        <v>11492106</v>
      </c>
      <c r="W865" s="131"/>
      <c r="X865" s="162">
        <v>2.33</v>
      </c>
      <c r="Y865" s="23"/>
      <c r="Z865" s="152">
        <f t="shared" si="110"/>
        <v>-53004</v>
      </c>
    </row>
    <row r="866" spans="1:26" x14ac:dyDescent="0.2">
      <c r="A866" s="116">
        <v>362.7</v>
      </c>
      <c r="B866" s="36" t="s">
        <v>317</v>
      </c>
      <c r="C866" s="148"/>
      <c r="D866" s="209">
        <v>0</v>
      </c>
      <c r="E866" s="21"/>
      <c r="F866" s="182"/>
      <c r="G866" s="148"/>
      <c r="H866" s="182" t="s">
        <v>402</v>
      </c>
      <c r="J866" s="183">
        <v>0</v>
      </c>
      <c r="K866" s="21"/>
      <c r="L866" s="149">
        <f t="shared" si="109"/>
        <v>0</v>
      </c>
      <c r="M866" s="127"/>
      <c r="N866" s="184">
        <v>3.18</v>
      </c>
      <c r="P866" s="155"/>
      <c r="Q866" s="152"/>
      <c r="R866" s="155"/>
      <c r="T866" s="159"/>
      <c r="U866" s="23"/>
      <c r="V866" s="153">
        <v>0</v>
      </c>
      <c r="W866" s="131"/>
      <c r="X866" s="162">
        <v>0</v>
      </c>
      <c r="Y866" s="23"/>
      <c r="Z866" s="153">
        <f t="shared" si="110"/>
        <v>0</v>
      </c>
    </row>
    <row r="867" spans="1:26" x14ac:dyDescent="0.2">
      <c r="A867" s="116">
        <v>364</v>
      </c>
      <c r="B867" s="70" t="s">
        <v>340</v>
      </c>
      <c r="C867" s="148"/>
      <c r="D867" s="146">
        <v>428831180.30000001</v>
      </c>
      <c r="E867" s="21"/>
      <c r="F867" s="182" t="s">
        <v>302</v>
      </c>
      <c r="G867" s="148"/>
      <c r="H867" s="182" t="s">
        <v>388</v>
      </c>
      <c r="J867" s="183">
        <v>-80</v>
      </c>
      <c r="K867" s="21"/>
      <c r="L867" s="149">
        <f t="shared" si="109"/>
        <v>15395039</v>
      </c>
      <c r="M867" s="127"/>
      <c r="N867" s="184">
        <v>3.59</v>
      </c>
      <c r="P867" s="155" t="s">
        <v>302</v>
      </c>
      <c r="Q867" s="152"/>
      <c r="R867" s="155" t="s">
        <v>388</v>
      </c>
      <c r="T867" s="159">
        <v>-85</v>
      </c>
      <c r="U867" s="23"/>
      <c r="V867" s="153">
        <v>16071953</v>
      </c>
      <c r="W867" s="131"/>
      <c r="X867" s="162">
        <v>3.75</v>
      </c>
      <c r="Y867" s="23"/>
      <c r="Z867" s="152">
        <f t="shared" si="110"/>
        <v>676914</v>
      </c>
    </row>
    <row r="868" spans="1:26" x14ac:dyDescent="0.2">
      <c r="A868" s="116">
        <v>365</v>
      </c>
      <c r="B868" s="70" t="s">
        <v>324</v>
      </c>
      <c r="C868" s="148"/>
      <c r="D868" s="146">
        <v>251820232.19999999</v>
      </c>
      <c r="E868" s="21"/>
      <c r="F868" s="182" t="s">
        <v>302</v>
      </c>
      <c r="G868" s="148"/>
      <c r="H868" s="182" t="s">
        <v>403</v>
      </c>
      <c r="J868" s="183">
        <v>-45</v>
      </c>
      <c r="K868" s="21"/>
      <c r="L868" s="149">
        <f t="shared" si="109"/>
        <v>7000602</v>
      </c>
      <c r="M868" s="127"/>
      <c r="N868" s="184">
        <v>2.78</v>
      </c>
      <c r="P868" s="155" t="s">
        <v>302</v>
      </c>
      <c r="Q868" s="152"/>
      <c r="R868" s="155" t="s">
        <v>404</v>
      </c>
      <c r="T868" s="159">
        <v>-40</v>
      </c>
      <c r="U868" s="23"/>
      <c r="V868" s="153">
        <v>6559293</v>
      </c>
      <c r="W868" s="131"/>
      <c r="X868" s="162">
        <v>2.6</v>
      </c>
      <c r="Y868" s="23"/>
      <c r="Z868" s="152">
        <f t="shared" si="110"/>
        <v>-441309</v>
      </c>
    </row>
    <row r="869" spans="1:26" x14ac:dyDescent="0.2">
      <c r="A869" s="116">
        <v>366</v>
      </c>
      <c r="B869" s="70" t="s">
        <v>327</v>
      </c>
      <c r="C869" s="148"/>
      <c r="D869" s="146">
        <v>228620172.37</v>
      </c>
      <c r="E869" s="21"/>
      <c r="F869" s="182" t="s">
        <v>302</v>
      </c>
      <c r="G869" s="148"/>
      <c r="H869" s="182" t="s">
        <v>323</v>
      </c>
      <c r="J869" s="183">
        <v>-50</v>
      </c>
      <c r="K869" s="21"/>
      <c r="L869" s="149">
        <f t="shared" si="109"/>
        <v>5692642</v>
      </c>
      <c r="M869" s="127"/>
      <c r="N869" s="184">
        <v>2.4900000000000002</v>
      </c>
      <c r="P869" s="155" t="s">
        <v>302</v>
      </c>
      <c r="Q869" s="152"/>
      <c r="R869" s="155" t="s">
        <v>276</v>
      </c>
      <c r="T869" s="159">
        <v>-45</v>
      </c>
      <c r="U869" s="23"/>
      <c r="V869" s="153">
        <v>5606614</v>
      </c>
      <c r="W869" s="131"/>
      <c r="X869" s="162">
        <v>2.4500000000000002</v>
      </c>
      <c r="Y869" s="23"/>
      <c r="Z869" s="152">
        <f t="shared" si="110"/>
        <v>-86028</v>
      </c>
    </row>
    <row r="870" spans="1:26" x14ac:dyDescent="0.2">
      <c r="A870" s="116">
        <v>367</v>
      </c>
      <c r="B870" s="70" t="s">
        <v>329</v>
      </c>
      <c r="C870" s="148"/>
      <c r="D870" s="146">
        <v>599853482.87</v>
      </c>
      <c r="E870" s="21"/>
      <c r="F870" s="182" t="s">
        <v>302</v>
      </c>
      <c r="G870" s="148"/>
      <c r="H870" s="182" t="s">
        <v>253</v>
      </c>
      <c r="J870" s="183">
        <v>-25</v>
      </c>
      <c r="K870" s="21"/>
      <c r="L870" s="149">
        <f t="shared" si="109"/>
        <v>14936352</v>
      </c>
      <c r="M870" s="127"/>
      <c r="N870" s="184">
        <v>2.4900000000000002</v>
      </c>
      <c r="P870" s="155" t="s">
        <v>302</v>
      </c>
      <c r="Q870" s="152"/>
      <c r="R870" s="155" t="s">
        <v>276</v>
      </c>
      <c r="T870" s="159">
        <v>-20</v>
      </c>
      <c r="U870" s="23"/>
      <c r="V870" s="153">
        <v>11972149</v>
      </c>
      <c r="W870" s="131"/>
      <c r="X870" s="162">
        <v>2</v>
      </c>
      <c r="Y870" s="23"/>
      <c r="Z870" s="152">
        <f t="shared" si="110"/>
        <v>-2964203</v>
      </c>
    </row>
    <row r="871" spans="1:26" x14ac:dyDescent="0.2">
      <c r="A871" s="116">
        <v>368</v>
      </c>
      <c r="B871" s="70" t="s">
        <v>346</v>
      </c>
      <c r="C871" s="148"/>
      <c r="D871" s="146">
        <v>606828103.76999998</v>
      </c>
      <c r="E871" s="21"/>
      <c r="F871" s="182" t="s">
        <v>302</v>
      </c>
      <c r="G871" s="148"/>
      <c r="H871" s="182" t="s">
        <v>372</v>
      </c>
      <c r="J871" s="183">
        <v>-5</v>
      </c>
      <c r="K871" s="21"/>
      <c r="L871" s="149">
        <f t="shared" si="109"/>
        <v>14139095</v>
      </c>
      <c r="M871" s="127"/>
      <c r="N871" s="184">
        <v>2.33</v>
      </c>
      <c r="P871" s="155" t="s">
        <v>302</v>
      </c>
      <c r="Q871" s="152"/>
      <c r="R871" s="155" t="s">
        <v>405</v>
      </c>
      <c r="T871" s="159">
        <v>-10</v>
      </c>
      <c r="U871" s="23"/>
      <c r="V871" s="153">
        <v>14413463</v>
      </c>
      <c r="W871" s="131"/>
      <c r="X871" s="162">
        <v>2.38</v>
      </c>
      <c r="Y871" s="23"/>
      <c r="Z871" s="152">
        <f t="shared" si="110"/>
        <v>274368</v>
      </c>
    </row>
    <row r="872" spans="1:26" x14ac:dyDescent="0.2">
      <c r="A872" s="116">
        <v>369</v>
      </c>
      <c r="B872" s="70" t="s">
        <v>406</v>
      </c>
      <c r="C872" s="148"/>
      <c r="D872" s="146">
        <v>367554876.00999999</v>
      </c>
      <c r="E872" s="21"/>
      <c r="F872" s="182" t="s">
        <v>302</v>
      </c>
      <c r="G872" s="148"/>
      <c r="H872" s="182" t="s">
        <v>407</v>
      </c>
      <c r="J872" s="183">
        <v>-25</v>
      </c>
      <c r="K872" s="21"/>
      <c r="L872" s="149">
        <f t="shared" si="109"/>
        <v>8343496</v>
      </c>
      <c r="M872" s="127"/>
      <c r="N872" s="184">
        <v>2.27</v>
      </c>
      <c r="P872" s="155" t="s">
        <v>302</v>
      </c>
      <c r="Q872" s="152"/>
      <c r="R872" s="155" t="s">
        <v>365</v>
      </c>
      <c r="T872" s="159">
        <v>-30</v>
      </c>
      <c r="U872" s="23"/>
      <c r="V872" s="153">
        <v>8891993</v>
      </c>
      <c r="W872" s="131"/>
      <c r="X872" s="162">
        <v>2.42</v>
      </c>
      <c r="Y872" s="23"/>
      <c r="Z872" s="152">
        <f t="shared" si="110"/>
        <v>548497</v>
      </c>
    </row>
    <row r="873" spans="1:26" x14ac:dyDescent="0.2">
      <c r="A873" s="116">
        <v>370</v>
      </c>
      <c r="B873" s="70" t="s">
        <v>353</v>
      </c>
      <c r="C873" s="148"/>
      <c r="D873" s="146">
        <v>90501350.620000005</v>
      </c>
      <c r="E873" s="21"/>
      <c r="F873" s="182" t="s">
        <v>302</v>
      </c>
      <c r="G873" s="148"/>
      <c r="H873" s="182" t="s">
        <v>371</v>
      </c>
      <c r="J873" s="183">
        <v>-2</v>
      </c>
      <c r="K873" s="21"/>
      <c r="L873" s="149">
        <f t="shared" si="109"/>
        <v>3529553</v>
      </c>
      <c r="M873" s="127"/>
      <c r="N873" s="184">
        <v>3.9</v>
      </c>
      <c r="P873" s="155" t="s">
        <v>302</v>
      </c>
      <c r="Q873" s="152"/>
      <c r="R873" s="155" t="s">
        <v>355</v>
      </c>
      <c r="T873" s="159">
        <v>-3</v>
      </c>
      <c r="U873" s="23"/>
      <c r="V873" s="153">
        <v>5459240</v>
      </c>
      <c r="W873" s="131"/>
      <c r="X873" s="162">
        <v>6.03</v>
      </c>
      <c r="Y873" s="23"/>
      <c r="Z873" s="152">
        <f t="shared" si="110"/>
        <v>1929687</v>
      </c>
    </row>
    <row r="874" spans="1:26" x14ac:dyDescent="0.2">
      <c r="A874" s="116">
        <v>371</v>
      </c>
      <c r="B874" s="70" t="s">
        <v>356</v>
      </c>
      <c r="C874" s="148"/>
      <c r="D874" s="146">
        <v>3627206.5</v>
      </c>
      <c r="E874" s="21"/>
      <c r="F874" s="182" t="s">
        <v>302</v>
      </c>
      <c r="G874" s="148"/>
      <c r="H874" s="182" t="s">
        <v>357</v>
      </c>
      <c r="J874" s="183">
        <v>-60</v>
      </c>
      <c r="K874" s="21"/>
      <c r="L874" s="149">
        <f t="shared" si="109"/>
        <v>231053</v>
      </c>
      <c r="M874" s="127"/>
      <c r="N874" s="184">
        <v>6.37</v>
      </c>
      <c r="P874" s="155" t="s">
        <v>302</v>
      </c>
      <c r="Q874" s="152"/>
      <c r="R874" s="155" t="s">
        <v>357</v>
      </c>
      <c r="T874" s="159">
        <v>-60</v>
      </c>
      <c r="U874" s="23"/>
      <c r="V874" s="153">
        <v>235297</v>
      </c>
      <c r="W874" s="131"/>
      <c r="X874" s="162">
        <v>6.49</v>
      </c>
      <c r="Y874" s="23"/>
      <c r="Z874" s="152">
        <f t="shared" si="110"/>
        <v>4244</v>
      </c>
    </row>
    <row r="875" spans="1:26" x14ac:dyDescent="0.2">
      <c r="A875" s="116">
        <v>373</v>
      </c>
      <c r="B875" s="70" t="s">
        <v>359</v>
      </c>
      <c r="C875" s="148"/>
      <c r="D875" s="146">
        <v>20998905.260000002</v>
      </c>
      <c r="E875" s="21"/>
      <c r="F875" s="182" t="s">
        <v>302</v>
      </c>
      <c r="G875" s="148"/>
      <c r="H875" s="182" t="s">
        <v>408</v>
      </c>
      <c r="J875" s="183">
        <v>-20</v>
      </c>
      <c r="K875" s="21"/>
      <c r="L875" s="149">
        <f t="shared" si="109"/>
        <v>1003748</v>
      </c>
      <c r="M875" s="127"/>
      <c r="N875" s="184">
        <v>4.78</v>
      </c>
      <c r="P875" s="155" t="s">
        <v>302</v>
      </c>
      <c r="Q875" s="152"/>
      <c r="R875" s="155" t="s">
        <v>408</v>
      </c>
      <c r="T875" s="159">
        <v>-30</v>
      </c>
      <c r="U875" s="23"/>
      <c r="V875" s="153">
        <v>1154915</v>
      </c>
      <c r="W875" s="131"/>
      <c r="X875" s="162">
        <v>5.5</v>
      </c>
      <c r="Y875" s="23"/>
      <c r="Z875" s="152">
        <f t="shared" si="110"/>
        <v>151167</v>
      </c>
    </row>
    <row r="876" spans="1:26" x14ac:dyDescent="0.2">
      <c r="A876" s="116"/>
      <c r="B876" s="70" t="s">
        <v>83</v>
      </c>
      <c r="C876" s="148"/>
      <c r="D876" s="146"/>
      <c r="E876" s="21"/>
      <c r="F876" s="182"/>
      <c r="G876" s="148"/>
      <c r="H876" s="182"/>
      <c r="J876" s="183"/>
      <c r="K876" s="21"/>
      <c r="L876" s="149">
        <v>-23109549</v>
      </c>
      <c r="M876" s="127"/>
      <c r="N876" s="184"/>
      <c r="P876" s="155"/>
      <c r="Q876" s="152"/>
      <c r="R876" s="155"/>
      <c r="T876" s="159"/>
      <c r="U876" s="23"/>
      <c r="V876" s="153">
        <v>0</v>
      </c>
      <c r="W876" s="131"/>
      <c r="X876" s="162"/>
      <c r="Y876" s="23"/>
      <c r="Z876" s="152">
        <f t="shared" si="110"/>
        <v>23109549</v>
      </c>
    </row>
    <row r="877" spans="1:26" x14ac:dyDescent="0.2">
      <c r="A877" s="136"/>
      <c r="B877" s="50" t="s">
        <v>409</v>
      </c>
      <c r="C877" s="148"/>
      <c r="D877" s="205">
        <f>+SUBTOTAL(9,D863:D875)</f>
        <v>3160310243.8699999</v>
      </c>
      <c r="E877" s="51"/>
      <c r="F877" s="147"/>
      <c r="G877" s="148"/>
      <c r="J877" s="126"/>
      <c r="K877" s="51"/>
      <c r="L877" s="206">
        <f>+SUBTOTAL(9,L863:L876)</f>
        <v>59840821</v>
      </c>
      <c r="M877" s="138"/>
      <c r="N877" s="196">
        <f>+ROUND(L877/$D877*100,2)</f>
        <v>1.89</v>
      </c>
      <c r="P877" s="151"/>
      <c r="Q877" s="152"/>
      <c r="T877" s="130"/>
      <c r="U877" s="52"/>
      <c r="V877" s="207">
        <f>+SUBTOTAL(9,V863:V876)</f>
        <v>83098150</v>
      </c>
      <c r="W877" s="142"/>
      <c r="X877" s="197">
        <f>+ROUND(V877/D877*100,2)</f>
        <v>2.63</v>
      </c>
      <c r="Y877" s="23"/>
      <c r="Z877" s="207">
        <f>+SUBTOTAL(9,Z863:Z876)</f>
        <v>23257329</v>
      </c>
    </row>
    <row r="878" spans="1:26" x14ac:dyDescent="0.2">
      <c r="A878" s="116"/>
      <c r="B878" s="21"/>
      <c r="C878" s="148"/>
      <c r="D878" s="146"/>
      <c r="E878" s="21"/>
      <c r="F878" s="147"/>
      <c r="G878" s="148"/>
      <c r="J878" s="126"/>
      <c r="K878" s="21"/>
      <c r="L878" s="149"/>
      <c r="M878" s="127"/>
      <c r="N878" s="150"/>
      <c r="P878" s="151"/>
      <c r="Q878" s="152"/>
      <c r="T878" s="130"/>
      <c r="U878" s="23"/>
      <c r="V878" s="153"/>
      <c r="W878" s="131"/>
      <c r="X878" s="154"/>
      <c r="Y878" s="23"/>
      <c r="Z878" s="152"/>
    </row>
    <row r="879" spans="1:26" x14ac:dyDescent="0.2">
      <c r="A879" s="136"/>
      <c r="B879" s="74" t="s">
        <v>410</v>
      </c>
      <c r="C879" s="148"/>
      <c r="D879" s="146"/>
      <c r="E879" s="21"/>
      <c r="F879" s="147"/>
      <c r="G879" s="148"/>
      <c r="J879" s="126"/>
      <c r="K879" s="21"/>
      <c r="L879" s="149"/>
      <c r="M879" s="127"/>
      <c r="N879" s="150"/>
      <c r="P879" s="151"/>
      <c r="Q879" s="152"/>
      <c r="T879" s="130"/>
      <c r="U879" s="23"/>
      <c r="V879" s="153"/>
      <c r="W879" s="131"/>
      <c r="X879" s="154"/>
      <c r="Y879" s="23"/>
      <c r="Z879" s="152"/>
    </row>
    <row r="880" spans="1:26" x14ac:dyDescent="0.2">
      <c r="A880" s="116">
        <v>360.2</v>
      </c>
      <c r="B880" s="36" t="s">
        <v>312</v>
      </c>
      <c r="C880" s="148"/>
      <c r="D880" s="146">
        <v>1449822.57</v>
      </c>
      <c r="E880" s="21"/>
      <c r="F880" s="182" t="s">
        <v>302</v>
      </c>
      <c r="G880" s="148"/>
      <c r="H880" s="182" t="s">
        <v>375</v>
      </c>
      <c r="J880" s="183">
        <v>0</v>
      </c>
      <c r="K880" s="21"/>
      <c r="L880" s="149">
        <f t="shared" ref="L880:L892" si="111">+ROUND(N880*D880/100,0)</f>
        <v>28851</v>
      </c>
      <c r="M880" s="127"/>
      <c r="N880" s="184">
        <v>1.99</v>
      </c>
      <c r="P880" s="155" t="s">
        <v>302</v>
      </c>
      <c r="Q880" s="152"/>
      <c r="R880" s="155" t="s">
        <v>352</v>
      </c>
      <c r="T880" s="159">
        <v>0</v>
      </c>
      <c r="U880" s="23"/>
      <c r="V880" s="153">
        <v>22203</v>
      </c>
      <c r="W880" s="131"/>
      <c r="X880" s="162">
        <v>1.53</v>
      </c>
      <c r="Y880" s="23"/>
      <c r="Z880" s="152">
        <f t="shared" ref="Z880:Z893" si="112">+V880-L880</f>
        <v>-6648</v>
      </c>
    </row>
    <row r="881" spans="1:26" x14ac:dyDescent="0.2">
      <c r="A881" s="116">
        <v>361</v>
      </c>
      <c r="B881" s="36" t="s">
        <v>66</v>
      </c>
      <c r="C881" s="148"/>
      <c r="D881" s="146">
        <v>2378777.35</v>
      </c>
      <c r="E881" s="21"/>
      <c r="F881" s="182" t="s">
        <v>302</v>
      </c>
      <c r="G881" s="148"/>
      <c r="H881" s="182" t="s">
        <v>323</v>
      </c>
      <c r="J881" s="183">
        <v>0</v>
      </c>
      <c r="K881" s="21"/>
      <c r="L881" s="149">
        <f t="shared" si="111"/>
        <v>39488</v>
      </c>
      <c r="M881" s="127"/>
      <c r="N881" s="184">
        <v>1.66</v>
      </c>
      <c r="P881" s="155" t="s">
        <v>302</v>
      </c>
      <c r="Q881" s="152"/>
      <c r="R881" s="155" t="s">
        <v>326</v>
      </c>
      <c r="T881" s="159">
        <v>-5</v>
      </c>
      <c r="U881" s="23"/>
      <c r="V881" s="153">
        <v>35900</v>
      </c>
      <c r="W881" s="131"/>
      <c r="X881" s="162">
        <v>1.51</v>
      </c>
      <c r="Y881" s="23"/>
      <c r="Z881" s="152">
        <f t="shared" si="112"/>
        <v>-3588</v>
      </c>
    </row>
    <row r="882" spans="1:26" x14ac:dyDescent="0.2">
      <c r="A882" s="116">
        <v>362</v>
      </c>
      <c r="B882" s="36" t="s">
        <v>315</v>
      </c>
      <c r="C882" s="148"/>
      <c r="D882" s="146">
        <v>39481139.960000001</v>
      </c>
      <c r="E882" s="21"/>
      <c r="F882" s="182" t="s">
        <v>302</v>
      </c>
      <c r="G882" s="148"/>
      <c r="H882" s="182" t="s">
        <v>341</v>
      </c>
      <c r="J882" s="183">
        <v>-10</v>
      </c>
      <c r="K882" s="21"/>
      <c r="L882" s="149">
        <f t="shared" si="111"/>
        <v>785675</v>
      </c>
      <c r="M882" s="127"/>
      <c r="N882" s="184">
        <v>1.99</v>
      </c>
      <c r="P882" s="155" t="s">
        <v>302</v>
      </c>
      <c r="Q882" s="152"/>
      <c r="R882" s="155" t="s">
        <v>341</v>
      </c>
      <c r="T882" s="159">
        <v>-15</v>
      </c>
      <c r="U882" s="23"/>
      <c r="V882" s="153">
        <v>778788</v>
      </c>
      <c r="W882" s="131"/>
      <c r="X882" s="162">
        <v>1.97</v>
      </c>
      <c r="Y882" s="23"/>
      <c r="Z882" s="152">
        <f t="shared" si="112"/>
        <v>-6887</v>
      </c>
    </row>
    <row r="883" spans="1:26" x14ac:dyDescent="0.2">
      <c r="A883" s="116">
        <v>362.7</v>
      </c>
      <c r="B883" s="36" t="s">
        <v>317</v>
      </c>
      <c r="C883" s="148"/>
      <c r="D883" s="209">
        <v>0</v>
      </c>
      <c r="E883" s="21"/>
      <c r="F883" s="182"/>
      <c r="G883" s="148"/>
      <c r="H883" s="182" t="s">
        <v>402</v>
      </c>
      <c r="J883" s="183">
        <v>0</v>
      </c>
      <c r="K883" s="21"/>
      <c r="L883" s="149">
        <f t="shared" si="111"/>
        <v>0</v>
      </c>
      <c r="M883" s="127"/>
      <c r="N883" s="184">
        <v>2.09</v>
      </c>
      <c r="P883" s="155"/>
      <c r="Q883" s="152"/>
      <c r="R883" s="155"/>
      <c r="T883" s="159"/>
      <c r="U883" s="23"/>
      <c r="V883" s="153">
        <v>0</v>
      </c>
      <c r="W883" s="131"/>
      <c r="X883" s="162">
        <v>0</v>
      </c>
      <c r="Y883" s="23"/>
      <c r="Z883" s="153">
        <f t="shared" si="112"/>
        <v>0</v>
      </c>
    </row>
    <row r="884" spans="1:26" x14ac:dyDescent="0.2">
      <c r="A884" s="116">
        <v>364</v>
      </c>
      <c r="B884" s="36" t="s">
        <v>340</v>
      </c>
      <c r="C884" s="148"/>
      <c r="D884" s="146">
        <v>102788857.38</v>
      </c>
      <c r="E884" s="21"/>
      <c r="F884" s="182" t="s">
        <v>302</v>
      </c>
      <c r="G884" s="148"/>
      <c r="H884" s="182" t="s">
        <v>388</v>
      </c>
      <c r="J884" s="183">
        <v>-80</v>
      </c>
      <c r="K884" s="21"/>
      <c r="L884" s="149">
        <f t="shared" si="111"/>
        <v>3690120</v>
      </c>
      <c r="M884" s="127"/>
      <c r="N884" s="184">
        <v>3.59</v>
      </c>
      <c r="P884" s="155" t="s">
        <v>302</v>
      </c>
      <c r="Q884" s="152"/>
      <c r="R884" s="155" t="s">
        <v>388</v>
      </c>
      <c r="T884" s="159">
        <v>-90</v>
      </c>
      <c r="U884" s="23"/>
      <c r="V884" s="153">
        <v>3769586</v>
      </c>
      <c r="W884" s="131"/>
      <c r="X884" s="162">
        <v>3.67</v>
      </c>
      <c r="Y884" s="23"/>
      <c r="Z884" s="152">
        <f t="shared" si="112"/>
        <v>79466</v>
      </c>
    </row>
    <row r="885" spans="1:26" x14ac:dyDescent="0.2">
      <c r="A885" s="116">
        <v>365</v>
      </c>
      <c r="B885" s="36" t="s">
        <v>324</v>
      </c>
      <c r="C885" s="148"/>
      <c r="D885" s="146">
        <v>41559160.539999999</v>
      </c>
      <c r="E885" s="21"/>
      <c r="F885" s="182" t="s">
        <v>302</v>
      </c>
      <c r="G885" s="148"/>
      <c r="H885" s="182" t="s">
        <v>403</v>
      </c>
      <c r="J885" s="183">
        <v>-30</v>
      </c>
      <c r="K885" s="21"/>
      <c r="L885" s="149">
        <f t="shared" si="111"/>
        <v>1034823</v>
      </c>
      <c r="M885" s="127"/>
      <c r="N885" s="184">
        <v>2.4900000000000002</v>
      </c>
      <c r="P885" s="155" t="s">
        <v>302</v>
      </c>
      <c r="Q885" s="152"/>
      <c r="R885" s="155" t="s">
        <v>404</v>
      </c>
      <c r="T885" s="159">
        <v>-35</v>
      </c>
      <c r="U885" s="23"/>
      <c r="V885" s="153">
        <v>977403</v>
      </c>
      <c r="W885" s="131"/>
      <c r="X885" s="162">
        <v>2.35</v>
      </c>
      <c r="Y885" s="23"/>
      <c r="Z885" s="152">
        <f t="shared" si="112"/>
        <v>-57420</v>
      </c>
    </row>
    <row r="886" spans="1:26" x14ac:dyDescent="0.2">
      <c r="A886" s="116">
        <v>366</v>
      </c>
      <c r="B886" s="36" t="s">
        <v>327</v>
      </c>
      <c r="C886" s="148"/>
      <c r="D886" s="146">
        <v>11382847.539999999</v>
      </c>
      <c r="E886" s="21"/>
      <c r="F886" s="182" t="s">
        <v>302</v>
      </c>
      <c r="G886" s="148"/>
      <c r="H886" s="182" t="s">
        <v>323</v>
      </c>
      <c r="J886" s="183">
        <v>-40</v>
      </c>
      <c r="K886" s="21"/>
      <c r="L886" s="149">
        <f t="shared" si="111"/>
        <v>265220</v>
      </c>
      <c r="M886" s="127"/>
      <c r="N886" s="184">
        <v>2.33</v>
      </c>
      <c r="P886" s="155" t="s">
        <v>302</v>
      </c>
      <c r="Q886" s="152"/>
      <c r="R886" s="155" t="s">
        <v>323</v>
      </c>
      <c r="T886" s="159">
        <v>-40</v>
      </c>
      <c r="U886" s="23"/>
      <c r="V886" s="153">
        <v>252136</v>
      </c>
      <c r="W886" s="131"/>
      <c r="X886" s="162">
        <v>2.2200000000000002</v>
      </c>
      <c r="Y886" s="23"/>
      <c r="Z886" s="152">
        <f t="shared" si="112"/>
        <v>-13084</v>
      </c>
    </row>
    <row r="887" spans="1:26" x14ac:dyDescent="0.2">
      <c r="A887" s="116">
        <v>367</v>
      </c>
      <c r="B887" s="36" t="s">
        <v>329</v>
      </c>
      <c r="C887" s="148"/>
      <c r="D887" s="146">
        <v>29905806.359999999</v>
      </c>
      <c r="E887" s="21"/>
      <c r="F887" s="182" t="s">
        <v>302</v>
      </c>
      <c r="G887" s="148"/>
      <c r="H887" s="182" t="s">
        <v>253</v>
      </c>
      <c r="J887" s="183">
        <v>-15</v>
      </c>
      <c r="K887" s="21"/>
      <c r="L887" s="149">
        <f t="shared" si="111"/>
        <v>684843</v>
      </c>
      <c r="M887" s="127"/>
      <c r="N887" s="184">
        <v>2.29</v>
      </c>
      <c r="P887" s="155" t="s">
        <v>302</v>
      </c>
      <c r="Q887" s="152"/>
      <c r="R887" s="155" t="s">
        <v>276</v>
      </c>
      <c r="T887" s="159">
        <v>-15</v>
      </c>
      <c r="U887" s="23"/>
      <c r="V887" s="153">
        <v>521366</v>
      </c>
      <c r="W887" s="131"/>
      <c r="X887" s="162">
        <v>1.74</v>
      </c>
      <c r="Y887" s="23"/>
      <c r="Z887" s="152">
        <f t="shared" si="112"/>
        <v>-163477</v>
      </c>
    </row>
    <row r="888" spans="1:26" x14ac:dyDescent="0.2">
      <c r="A888" s="116">
        <v>368</v>
      </c>
      <c r="B888" s="36" t="s">
        <v>346</v>
      </c>
      <c r="C888" s="148"/>
      <c r="D888" s="146">
        <v>91142693.519999996</v>
      </c>
      <c r="E888" s="21"/>
      <c r="F888" s="182" t="s">
        <v>302</v>
      </c>
      <c r="G888" s="148"/>
      <c r="H888" s="182" t="s">
        <v>372</v>
      </c>
      <c r="J888" s="183">
        <v>-5</v>
      </c>
      <c r="K888" s="21"/>
      <c r="L888" s="149">
        <f t="shared" si="111"/>
        <v>2123625</v>
      </c>
      <c r="M888" s="127"/>
      <c r="N888" s="184">
        <v>2.33</v>
      </c>
      <c r="P888" s="155" t="s">
        <v>302</v>
      </c>
      <c r="Q888" s="152"/>
      <c r="R888" s="155" t="s">
        <v>405</v>
      </c>
      <c r="T888" s="159">
        <v>-10</v>
      </c>
      <c r="U888" s="23"/>
      <c r="V888" s="153">
        <v>1985671</v>
      </c>
      <c r="W888" s="131"/>
      <c r="X888" s="162">
        <v>2.1800000000000002</v>
      </c>
      <c r="Y888" s="23"/>
      <c r="Z888" s="152">
        <f t="shared" si="112"/>
        <v>-137954</v>
      </c>
    </row>
    <row r="889" spans="1:26" x14ac:dyDescent="0.2">
      <c r="A889" s="116">
        <v>369</v>
      </c>
      <c r="B889" s="36" t="s">
        <v>406</v>
      </c>
      <c r="C889" s="148"/>
      <c r="D889" s="146">
        <v>49326128.789999999</v>
      </c>
      <c r="E889" s="21"/>
      <c r="F889" s="182" t="s">
        <v>302</v>
      </c>
      <c r="G889" s="148"/>
      <c r="H889" s="182" t="s">
        <v>407</v>
      </c>
      <c r="J889" s="183">
        <v>-25</v>
      </c>
      <c r="K889" s="21"/>
      <c r="L889" s="149">
        <f t="shared" si="111"/>
        <v>1119703</v>
      </c>
      <c r="M889" s="127"/>
      <c r="N889" s="184">
        <v>2.27</v>
      </c>
      <c r="P889" s="155" t="s">
        <v>302</v>
      </c>
      <c r="Q889" s="152"/>
      <c r="R889" s="155" t="s">
        <v>365</v>
      </c>
      <c r="T889" s="159">
        <v>-30</v>
      </c>
      <c r="U889" s="23"/>
      <c r="V889" s="153">
        <v>1107147</v>
      </c>
      <c r="W889" s="131"/>
      <c r="X889" s="162">
        <v>2.2400000000000002</v>
      </c>
      <c r="Y889" s="23"/>
      <c r="Z889" s="152">
        <f t="shared" si="112"/>
        <v>-12556</v>
      </c>
    </row>
    <row r="890" spans="1:26" x14ac:dyDescent="0.2">
      <c r="A890" s="116">
        <v>370</v>
      </c>
      <c r="B890" s="36" t="s">
        <v>353</v>
      </c>
      <c r="C890" s="148"/>
      <c r="D890" s="146">
        <v>16131804.76</v>
      </c>
      <c r="E890" s="21"/>
      <c r="F890" s="182" t="s">
        <v>302</v>
      </c>
      <c r="G890" s="148"/>
      <c r="H890" s="182" t="s">
        <v>371</v>
      </c>
      <c r="J890" s="183">
        <v>-3</v>
      </c>
      <c r="K890" s="21"/>
      <c r="L890" s="149">
        <f t="shared" si="111"/>
        <v>637206</v>
      </c>
      <c r="M890" s="127"/>
      <c r="N890" s="184">
        <v>3.95</v>
      </c>
      <c r="P890" s="155" t="s">
        <v>302</v>
      </c>
      <c r="Q890" s="152"/>
      <c r="R890" s="155" t="s">
        <v>355</v>
      </c>
      <c r="T890" s="159">
        <v>-3</v>
      </c>
      <c r="U890" s="23"/>
      <c r="V890" s="153">
        <v>676547</v>
      </c>
      <c r="W890" s="131"/>
      <c r="X890" s="162">
        <v>4.1900000000000004</v>
      </c>
      <c r="Y890" s="23"/>
      <c r="Z890" s="152">
        <f t="shared" si="112"/>
        <v>39341</v>
      </c>
    </row>
    <row r="891" spans="1:26" x14ac:dyDescent="0.2">
      <c r="A891" s="116">
        <v>371</v>
      </c>
      <c r="B891" s="36" t="s">
        <v>356</v>
      </c>
      <c r="C891" s="148"/>
      <c r="D891" s="146">
        <v>144786.37</v>
      </c>
      <c r="E891" s="21"/>
      <c r="F891" s="182" t="s">
        <v>302</v>
      </c>
      <c r="G891" s="148"/>
      <c r="H891" s="182" t="s">
        <v>357</v>
      </c>
      <c r="J891" s="183">
        <v>-45</v>
      </c>
      <c r="K891" s="21"/>
      <c r="L891" s="149">
        <f t="shared" si="111"/>
        <v>8354</v>
      </c>
      <c r="M891" s="127"/>
      <c r="N891" s="184">
        <v>5.77</v>
      </c>
      <c r="P891" s="155" t="s">
        <v>302</v>
      </c>
      <c r="Q891" s="152"/>
      <c r="R891" s="155" t="s">
        <v>357</v>
      </c>
      <c r="T891" s="159">
        <v>-45</v>
      </c>
      <c r="U891" s="23"/>
      <c r="V891" s="153">
        <v>6931</v>
      </c>
      <c r="W891" s="131"/>
      <c r="X891" s="162">
        <v>4.79</v>
      </c>
      <c r="Y891" s="23"/>
      <c r="Z891" s="152">
        <f t="shared" si="112"/>
        <v>-1423</v>
      </c>
    </row>
    <row r="892" spans="1:26" x14ac:dyDescent="0.2">
      <c r="A892" s="116">
        <v>373</v>
      </c>
      <c r="B892" s="36" t="s">
        <v>359</v>
      </c>
      <c r="C892" s="148"/>
      <c r="D892" s="146">
        <v>754806.61</v>
      </c>
      <c r="E892" s="21"/>
      <c r="F892" s="182" t="s">
        <v>302</v>
      </c>
      <c r="G892" s="148"/>
      <c r="H892" s="182" t="s">
        <v>408</v>
      </c>
      <c r="J892" s="183">
        <v>-20</v>
      </c>
      <c r="K892" s="21"/>
      <c r="L892" s="149">
        <f t="shared" si="111"/>
        <v>36080</v>
      </c>
      <c r="M892" s="127"/>
      <c r="N892" s="184">
        <v>4.78</v>
      </c>
      <c r="P892" s="155" t="s">
        <v>302</v>
      </c>
      <c r="Q892" s="152"/>
      <c r="R892" s="155" t="s">
        <v>408</v>
      </c>
      <c r="T892" s="159">
        <v>-20</v>
      </c>
      <c r="U892" s="23"/>
      <c r="V892" s="153">
        <v>30078</v>
      </c>
      <c r="W892" s="131"/>
      <c r="X892" s="162">
        <v>3.98</v>
      </c>
      <c r="Y892" s="23"/>
      <c r="Z892" s="152">
        <f t="shared" si="112"/>
        <v>-6002</v>
      </c>
    </row>
    <row r="893" spans="1:26" x14ac:dyDescent="0.2">
      <c r="A893" s="116"/>
      <c r="B893" s="36" t="s">
        <v>83</v>
      </c>
      <c r="C893" s="148"/>
      <c r="D893" s="146"/>
      <c r="E893" s="21"/>
      <c r="F893" s="182"/>
      <c r="G893" s="148"/>
      <c r="H893" s="182"/>
      <c r="J893" s="183"/>
      <c r="K893" s="21"/>
      <c r="L893" s="149">
        <v>-2508698</v>
      </c>
      <c r="M893" s="127"/>
      <c r="N893" s="184"/>
      <c r="P893" s="155"/>
      <c r="Q893" s="152"/>
      <c r="R893" s="155"/>
      <c r="T893" s="159"/>
      <c r="U893" s="23"/>
      <c r="V893" s="153">
        <v>0</v>
      </c>
      <c r="W893" s="131"/>
      <c r="X893" s="162"/>
      <c r="Y893" s="23"/>
      <c r="Z893" s="152">
        <f t="shared" si="112"/>
        <v>2508698</v>
      </c>
    </row>
    <row r="894" spans="1:26" x14ac:dyDescent="0.2">
      <c r="A894" s="116"/>
      <c r="B894" s="50" t="s">
        <v>411</v>
      </c>
      <c r="C894" s="148"/>
      <c r="D894" s="210">
        <f>+SUBTOTAL(9,D880:D892)</f>
        <v>386446631.75</v>
      </c>
      <c r="E894" s="51"/>
      <c r="F894" s="147"/>
      <c r="G894" s="148"/>
      <c r="J894" s="126"/>
      <c r="K894" s="51"/>
      <c r="L894" s="211">
        <f>+SUBTOTAL(9,L880:L893)</f>
        <v>7945290</v>
      </c>
      <c r="M894" s="138"/>
      <c r="N894" s="196">
        <f>+ROUND(L894/$D894*100,2)</f>
        <v>2.06</v>
      </c>
      <c r="P894" s="151"/>
      <c r="Q894" s="152"/>
      <c r="T894" s="130"/>
      <c r="U894" s="52"/>
      <c r="V894" s="212">
        <f>+SUBTOTAL(9,V880:V893)</f>
        <v>10163756</v>
      </c>
      <c r="W894" s="142"/>
      <c r="X894" s="197">
        <f>+ROUND(V894/D894*100,2)</f>
        <v>2.63</v>
      </c>
      <c r="Y894" s="23"/>
      <c r="Z894" s="213">
        <f>+SUBTOTAL(9,Z880:Z893)</f>
        <v>2218466</v>
      </c>
    </row>
    <row r="895" spans="1:26" x14ac:dyDescent="0.2">
      <c r="A895" s="116"/>
      <c r="B895" s="21"/>
      <c r="C895" s="148"/>
      <c r="D895" s="175"/>
      <c r="E895" s="51"/>
      <c r="F895" s="147"/>
      <c r="G895" s="148"/>
      <c r="J895" s="126"/>
      <c r="K895" s="51"/>
      <c r="L895" s="178"/>
      <c r="M895" s="138"/>
      <c r="N895" s="196"/>
      <c r="P895" s="151"/>
      <c r="Q895" s="152"/>
      <c r="T895" s="130"/>
      <c r="U895" s="52"/>
      <c r="V895" s="181"/>
      <c r="W895" s="142"/>
      <c r="X895" s="197"/>
      <c r="Y895" s="23"/>
      <c r="Z895" s="180"/>
    </row>
    <row r="896" spans="1:26" x14ac:dyDescent="0.2">
      <c r="A896" s="75" t="s">
        <v>412</v>
      </c>
      <c r="B896" s="73"/>
      <c r="C896" s="148"/>
      <c r="D896" s="175">
        <f>+SUBTOTAL(9,D793:D895)</f>
        <v>7380845142.8400011</v>
      </c>
      <c r="E896" s="51"/>
      <c r="F896" s="147"/>
      <c r="G896" s="148"/>
      <c r="J896" s="126"/>
      <c r="K896" s="51"/>
      <c r="L896" s="178">
        <f>+SUBTOTAL(9,L793:L895)</f>
        <v>167448920</v>
      </c>
      <c r="M896" s="138"/>
      <c r="N896" s="196">
        <f>+ROUND(L896/$D896*100,2)</f>
        <v>2.27</v>
      </c>
      <c r="P896" s="151"/>
      <c r="Q896" s="152"/>
      <c r="T896" s="130"/>
      <c r="U896" s="52"/>
      <c r="V896" s="181">
        <f>+SUBTOTAL(9,V793:V895)</f>
        <v>194826823</v>
      </c>
      <c r="W896" s="142"/>
      <c r="X896" s="197">
        <f>+ROUND(V896/D896*100,2)</f>
        <v>2.64</v>
      </c>
      <c r="Y896" s="23"/>
      <c r="Z896" s="180">
        <f>+SUBTOTAL(9,Z793:Z895)</f>
        <v>27377903</v>
      </c>
    </row>
    <row r="897" spans="1:26" x14ac:dyDescent="0.2">
      <c r="A897" s="75"/>
      <c r="B897" s="73"/>
      <c r="C897" s="148"/>
      <c r="D897" s="146"/>
      <c r="E897" s="56"/>
      <c r="F897" s="147"/>
      <c r="G897" s="148"/>
      <c r="J897" s="126"/>
      <c r="K897" s="56"/>
      <c r="L897" s="149"/>
      <c r="M897" s="127"/>
      <c r="N897" s="150"/>
      <c r="P897" s="151"/>
      <c r="Q897" s="152"/>
      <c r="T897" s="130"/>
      <c r="U897" s="57"/>
      <c r="V897" s="153"/>
      <c r="W897" s="131"/>
      <c r="X897" s="154"/>
      <c r="Y897" s="23"/>
      <c r="Z897" s="152"/>
    </row>
    <row r="898" spans="1:26" x14ac:dyDescent="0.2">
      <c r="A898" s="116"/>
      <c r="B898" s="21"/>
      <c r="C898" s="148"/>
      <c r="D898" s="146"/>
      <c r="E898" s="21"/>
      <c r="F898" s="147"/>
      <c r="G898" s="148"/>
      <c r="J898" s="126"/>
      <c r="K898" s="21"/>
      <c r="L898" s="149"/>
      <c r="M898" s="127"/>
      <c r="N898" s="150"/>
      <c r="P898" s="151"/>
      <c r="Q898" s="152"/>
      <c r="T898" s="130"/>
      <c r="U898" s="23"/>
      <c r="V898" s="153"/>
      <c r="W898" s="131"/>
      <c r="X898" s="154"/>
      <c r="Y898" s="23"/>
      <c r="Z898" s="152"/>
    </row>
    <row r="899" spans="1:26" x14ac:dyDescent="0.2">
      <c r="A899" s="133" t="s">
        <v>413</v>
      </c>
      <c r="B899" s="38"/>
      <c r="C899" s="148"/>
      <c r="D899" s="146"/>
      <c r="E899" s="21"/>
      <c r="F899" s="147"/>
      <c r="G899" s="148"/>
      <c r="J899" s="126"/>
      <c r="K899" s="21"/>
      <c r="L899" s="149"/>
      <c r="M899" s="127"/>
      <c r="N899" s="150"/>
      <c r="P899" s="151"/>
      <c r="Q899" s="152"/>
      <c r="T899" s="130"/>
      <c r="U899" s="23"/>
      <c r="V899" s="153"/>
      <c r="W899" s="131"/>
      <c r="X899" s="154"/>
      <c r="Y899" s="23"/>
      <c r="Z899" s="152"/>
    </row>
    <row r="900" spans="1:26" x14ac:dyDescent="0.2">
      <c r="A900" s="133"/>
      <c r="B900" s="38"/>
      <c r="C900" s="148"/>
      <c r="D900" s="146"/>
      <c r="E900" s="21"/>
      <c r="F900" s="147"/>
      <c r="G900" s="148"/>
      <c r="J900" s="126"/>
      <c r="K900" s="21"/>
      <c r="L900" s="149"/>
      <c r="M900" s="127"/>
      <c r="N900" s="150"/>
      <c r="P900" s="151"/>
      <c r="Q900" s="152"/>
      <c r="T900" s="130"/>
      <c r="U900" s="23"/>
      <c r="V900" s="153"/>
      <c r="W900" s="131"/>
      <c r="X900" s="154"/>
      <c r="Y900" s="23"/>
      <c r="Z900" s="152"/>
    </row>
    <row r="901" spans="1:26" x14ac:dyDescent="0.2">
      <c r="A901" s="136"/>
      <c r="B901" s="74" t="s">
        <v>414</v>
      </c>
      <c r="C901" s="148"/>
      <c r="D901" s="146"/>
      <c r="E901" s="21"/>
      <c r="F901" s="147"/>
      <c r="G901" s="148"/>
      <c r="J901" s="126"/>
      <c r="K901" s="21"/>
      <c r="L901" s="149"/>
      <c r="M901" s="127"/>
      <c r="N901" s="150"/>
      <c r="P901" s="151"/>
      <c r="Q901" s="152"/>
      <c r="T901" s="130"/>
      <c r="U901" s="23"/>
      <c r="V901" s="153"/>
      <c r="W901" s="131"/>
      <c r="X901" s="154"/>
      <c r="Y901" s="23"/>
      <c r="Z901" s="152"/>
    </row>
    <row r="902" spans="1:26" x14ac:dyDescent="0.2">
      <c r="A902" s="116">
        <v>390</v>
      </c>
      <c r="B902" s="36" t="s">
        <v>66</v>
      </c>
      <c r="C902" s="148"/>
      <c r="D902" s="146">
        <v>86252902.120000005</v>
      </c>
      <c r="E902" s="21"/>
      <c r="F902" s="182" t="s">
        <v>302</v>
      </c>
      <c r="G902" s="148"/>
      <c r="H902" s="182" t="s">
        <v>415</v>
      </c>
      <c r="J902" s="183">
        <v>-10</v>
      </c>
      <c r="K902" s="21"/>
      <c r="L902" s="149">
        <f t="shared" ref="L902:L907" si="113">+ROUND(N902*D902/100,0)</f>
        <v>1604304</v>
      </c>
      <c r="M902" s="127"/>
      <c r="N902" s="184">
        <v>1.86</v>
      </c>
      <c r="P902" s="155" t="s">
        <v>302</v>
      </c>
      <c r="Q902" s="152"/>
      <c r="R902" s="155" t="s">
        <v>341</v>
      </c>
      <c r="T902" s="159">
        <v>-15</v>
      </c>
      <c r="U902" s="23"/>
      <c r="V902" s="153">
        <v>1798126</v>
      </c>
      <c r="W902" s="131"/>
      <c r="X902" s="162">
        <v>2.08</v>
      </c>
      <c r="Y902" s="23"/>
      <c r="Z902" s="152">
        <f t="shared" ref="Z902:Z907" si="114">+V902-L902</f>
        <v>193822</v>
      </c>
    </row>
    <row r="903" spans="1:26" x14ac:dyDescent="0.2">
      <c r="A903" s="116">
        <v>392.01</v>
      </c>
      <c r="B903" s="36" t="s">
        <v>416</v>
      </c>
      <c r="C903" s="148"/>
      <c r="D903" s="146">
        <v>8802140.3499999996</v>
      </c>
      <c r="E903" s="21"/>
      <c r="F903" s="182" t="s">
        <v>302</v>
      </c>
      <c r="G903" s="148"/>
      <c r="H903" s="182" t="s">
        <v>417</v>
      </c>
      <c r="J903" s="183">
        <v>10</v>
      </c>
      <c r="K903" s="21"/>
      <c r="L903" s="149">
        <f t="shared" si="113"/>
        <v>619671</v>
      </c>
      <c r="M903" s="127"/>
      <c r="N903" s="184">
        <v>7.04</v>
      </c>
      <c r="P903" s="155" t="s">
        <v>302</v>
      </c>
      <c r="Q903" s="152"/>
      <c r="R903" s="155" t="s">
        <v>418</v>
      </c>
      <c r="T903" s="159">
        <v>10</v>
      </c>
      <c r="U903" s="23"/>
      <c r="V903" s="153">
        <v>566357</v>
      </c>
      <c r="W903" s="131"/>
      <c r="X903" s="162">
        <v>6.43</v>
      </c>
      <c r="Y903" s="23"/>
      <c r="Z903" s="152">
        <f t="shared" si="114"/>
        <v>-53314</v>
      </c>
    </row>
    <row r="904" spans="1:26" x14ac:dyDescent="0.2">
      <c r="A904" s="116">
        <v>392.05</v>
      </c>
      <c r="B904" s="36" t="s">
        <v>419</v>
      </c>
      <c r="C904" s="148"/>
      <c r="D904" s="146">
        <v>12922376.789999999</v>
      </c>
      <c r="E904" s="21"/>
      <c r="F904" s="182" t="s">
        <v>302</v>
      </c>
      <c r="G904" s="148"/>
      <c r="H904" s="182" t="s">
        <v>420</v>
      </c>
      <c r="J904" s="183">
        <v>10</v>
      </c>
      <c r="K904" s="21"/>
      <c r="L904" s="149">
        <f t="shared" si="113"/>
        <v>708146</v>
      </c>
      <c r="M904" s="127"/>
      <c r="N904" s="184">
        <v>5.48</v>
      </c>
      <c r="P904" s="155" t="s">
        <v>302</v>
      </c>
      <c r="Q904" s="152"/>
      <c r="R904" s="155" t="s">
        <v>421</v>
      </c>
      <c r="T904" s="159">
        <v>10</v>
      </c>
      <c r="U904" s="23"/>
      <c r="V904" s="153">
        <v>712564</v>
      </c>
      <c r="W904" s="131"/>
      <c r="X904" s="162">
        <v>5.51</v>
      </c>
      <c r="Y904" s="23"/>
      <c r="Z904" s="152">
        <f t="shared" si="114"/>
        <v>4418</v>
      </c>
    </row>
    <row r="905" spans="1:26" x14ac:dyDescent="0.2">
      <c r="A905" s="116">
        <v>392.09</v>
      </c>
      <c r="B905" s="36" t="s">
        <v>422</v>
      </c>
      <c r="C905" s="148"/>
      <c r="D905" s="146">
        <v>3512093.49</v>
      </c>
      <c r="E905" s="21"/>
      <c r="F905" s="182" t="s">
        <v>302</v>
      </c>
      <c r="G905" s="148"/>
      <c r="H905" s="182" t="s">
        <v>423</v>
      </c>
      <c r="J905" s="183">
        <v>15</v>
      </c>
      <c r="K905" s="21"/>
      <c r="L905" s="149">
        <f t="shared" si="113"/>
        <v>85695</v>
      </c>
      <c r="M905" s="127"/>
      <c r="N905" s="184">
        <v>2.44</v>
      </c>
      <c r="P905" s="155" t="s">
        <v>302</v>
      </c>
      <c r="Q905" s="152"/>
      <c r="R905" s="155" t="s">
        <v>424</v>
      </c>
      <c r="T905" s="159">
        <v>10</v>
      </c>
      <c r="U905" s="23"/>
      <c r="V905" s="153">
        <v>95362</v>
      </c>
      <c r="W905" s="131"/>
      <c r="X905" s="162">
        <v>2.72</v>
      </c>
      <c r="Y905" s="23"/>
      <c r="Z905" s="152">
        <f t="shared" si="114"/>
        <v>9667</v>
      </c>
    </row>
    <row r="906" spans="1:26" x14ac:dyDescent="0.2">
      <c r="A906" s="116">
        <v>396.03</v>
      </c>
      <c r="B906" s="36" t="s">
        <v>425</v>
      </c>
      <c r="C906" s="148"/>
      <c r="D906" s="146">
        <v>12165623.66</v>
      </c>
      <c r="E906" s="21"/>
      <c r="F906" s="182" t="s">
        <v>302</v>
      </c>
      <c r="G906" s="148"/>
      <c r="H906" s="182" t="s">
        <v>426</v>
      </c>
      <c r="J906" s="183">
        <v>15</v>
      </c>
      <c r="K906" s="21"/>
      <c r="L906" s="149">
        <f t="shared" si="113"/>
        <v>1122887</v>
      </c>
      <c r="M906" s="127"/>
      <c r="N906" s="184">
        <v>9.23</v>
      </c>
      <c r="P906" s="155" t="s">
        <v>302</v>
      </c>
      <c r="Q906" s="152"/>
      <c r="R906" s="155" t="s">
        <v>427</v>
      </c>
      <c r="T906" s="159">
        <v>10</v>
      </c>
      <c r="U906" s="23"/>
      <c r="V906" s="153">
        <v>1132210</v>
      </c>
      <c r="W906" s="131"/>
      <c r="X906" s="162">
        <v>9.31</v>
      </c>
      <c r="Y906" s="23"/>
      <c r="Z906" s="152">
        <f t="shared" si="114"/>
        <v>9323</v>
      </c>
    </row>
    <row r="907" spans="1:26" x14ac:dyDescent="0.2">
      <c r="A907" s="116">
        <v>396.07</v>
      </c>
      <c r="B907" s="36" t="s">
        <v>428</v>
      </c>
      <c r="C907" s="148"/>
      <c r="D907" s="146">
        <v>24378831.84</v>
      </c>
      <c r="E907" s="21"/>
      <c r="F907" s="182" t="s">
        <v>302</v>
      </c>
      <c r="G907" s="148"/>
      <c r="H907" s="182" t="s">
        <v>429</v>
      </c>
      <c r="J907" s="183">
        <v>20</v>
      </c>
      <c r="K907" s="21"/>
      <c r="L907" s="149">
        <f t="shared" si="113"/>
        <v>1253072</v>
      </c>
      <c r="M907" s="127"/>
      <c r="N907" s="184">
        <v>5.14</v>
      </c>
      <c r="P907" s="155" t="s">
        <v>302</v>
      </c>
      <c r="Q907" s="152"/>
      <c r="R907" s="155" t="s">
        <v>430</v>
      </c>
      <c r="T907" s="159">
        <v>15</v>
      </c>
      <c r="U907" s="23"/>
      <c r="V907" s="153">
        <v>1268285</v>
      </c>
      <c r="W907" s="131"/>
      <c r="X907" s="162">
        <v>5.2</v>
      </c>
      <c r="Y907" s="23"/>
      <c r="Z907" s="152">
        <f t="shared" si="114"/>
        <v>15213</v>
      </c>
    </row>
    <row r="908" spans="1:26" x14ac:dyDescent="0.2">
      <c r="A908" s="136"/>
      <c r="B908" s="50" t="s">
        <v>431</v>
      </c>
      <c r="C908" s="148"/>
      <c r="D908" s="205">
        <f>+SUBTOTAL(9,D902:D907)</f>
        <v>148033968.24999997</v>
      </c>
      <c r="E908" s="51"/>
      <c r="F908" s="147"/>
      <c r="G908" s="148"/>
      <c r="J908" s="126"/>
      <c r="K908" s="51"/>
      <c r="L908" s="206">
        <f>+SUBTOTAL(9,L902:L907)</f>
        <v>5393775</v>
      </c>
      <c r="M908" s="138"/>
      <c r="N908" s="196">
        <f>+ROUND(L908/$D908*100,2)</f>
        <v>3.64</v>
      </c>
      <c r="P908" s="151"/>
      <c r="Q908" s="152"/>
      <c r="T908" s="130"/>
      <c r="U908" s="52"/>
      <c r="V908" s="207">
        <f>+SUBTOTAL(9,V902:V907)</f>
        <v>5572904</v>
      </c>
      <c r="W908" s="142"/>
      <c r="X908" s="197">
        <f>+ROUND(V908/D908*100,2)</f>
        <v>3.76</v>
      </c>
      <c r="Y908" s="23"/>
      <c r="Z908" s="208">
        <f>+SUBTOTAL(9,Z902:Z907)</f>
        <v>179129</v>
      </c>
    </row>
    <row r="909" spans="1:26" x14ac:dyDescent="0.2">
      <c r="A909" s="116"/>
      <c r="B909" s="21"/>
      <c r="C909" s="148"/>
      <c r="D909" s="146"/>
      <c r="E909" s="21"/>
      <c r="F909" s="147"/>
      <c r="G909" s="148"/>
      <c r="J909" s="126"/>
      <c r="K909" s="21"/>
      <c r="L909" s="149"/>
      <c r="M909" s="127"/>
      <c r="N909" s="150"/>
      <c r="P909" s="151"/>
      <c r="Q909" s="152"/>
      <c r="T909" s="130"/>
      <c r="U909" s="23"/>
      <c r="V909" s="153"/>
      <c r="W909" s="131"/>
      <c r="X909" s="154"/>
      <c r="Y909" s="23"/>
      <c r="Z909" s="152"/>
    </row>
    <row r="910" spans="1:26" x14ac:dyDescent="0.2">
      <c r="A910" s="136"/>
      <c r="B910" s="74" t="s">
        <v>432</v>
      </c>
      <c r="C910" s="148"/>
      <c r="D910" s="146"/>
      <c r="E910" s="21"/>
      <c r="F910" s="147"/>
      <c r="G910" s="148"/>
      <c r="J910" s="126"/>
      <c r="K910" s="21"/>
      <c r="L910" s="149"/>
      <c r="M910" s="127"/>
      <c r="N910" s="150"/>
      <c r="P910" s="151"/>
      <c r="Q910" s="152"/>
      <c r="T910" s="130"/>
      <c r="U910" s="23"/>
      <c r="V910" s="153"/>
      <c r="W910" s="131"/>
      <c r="X910" s="154"/>
      <c r="Y910" s="23"/>
      <c r="Z910" s="152"/>
    </row>
    <row r="911" spans="1:26" x14ac:dyDescent="0.2">
      <c r="A911" s="116">
        <v>390</v>
      </c>
      <c r="B911" s="36" t="s">
        <v>66</v>
      </c>
      <c r="C911" s="148"/>
      <c r="D911" s="146">
        <v>13048659.68</v>
      </c>
      <c r="E911" s="21"/>
      <c r="F911" s="182" t="s">
        <v>302</v>
      </c>
      <c r="G911" s="148"/>
      <c r="H911" s="182" t="s">
        <v>433</v>
      </c>
      <c r="J911" s="183">
        <v>-10</v>
      </c>
      <c r="K911" s="21"/>
      <c r="L911" s="149">
        <f t="shared" ref="L911:L916" si="115">+ROUND(N911*D911/100,0)</f>
        <v>328826</v>
      </c>
      <c r="M911" s="127"/>
      <c r="N911" s="184">
        <v>2.52</v>
      </c>
      <c r="P911" s="155" t="s">
        <v>302</v>
      </c>
      <c r="Q911" s="152"/>
      <c r="R911" s="155" t="s">
        <v>434</v>
      </c>
      <c r="T911" s="159">
        <v>-10</v>
      </c>
      <c r="U911" s="23"/>
      <c r="V911" s="153">
        <v>272053</v>
      </c>
      <c r="W911" s="131"/>
      <c r="X911" s="162">
        <v>2.08</v>
      </c>
      <c r="Y911" s="23"/>
      <c r="Z911" s="152">
        <f t="shared" ref="Z911:Z916" si="116">+V911-L911</f>
        <v>-56773</v>
      </c>
    </row>
    <row r="912" spans="1:26" x14ac:dyDescent="0.2">
      <c r="A912" s="116">
        <v>392.01</v>
      </c>
      <c r="B912" s="36" t="s">
        <v>416</v>
      </c>
      <c r="C912" s="148"/>
      <c r="D912" s="146">
        <v>1630618.64</v>
      </c>
      <c r="E912" s="21"/>
      <c r="F912" s="182" t="s">
        <v>302</v>
      </c>
      <c r="G912" s="148"/>
      <c r="H912" s="182" t="s">
        <v>435</v>
      </c>
      <c r="J912" s="183">
        <v>10</v>
      </c>
      <c r="K912" s="21"/>
      <c r="L912" s="149">
        <f t="shared" si="115"/>
        <v>91315</v>
      </c>
      <c r="M912" s="127"/>
      <c r="N912" s="184">
        <v>5.6</v>
      </c>
      <c r="P912" s="155" t="s">
        <v>302</v>
      </c>
      <c r="Q912" s="152"/>
      <c r="R912" s="155" t="s">
        <v>436</v>
      </c>
      <c r="T912" s="159">
        <v>10</v>
      </c>
      <c r="U912" s="23"/>
      <c r="V912" s="153">
        <v>47369</v>
      </c>
      <c r="W912" s="131"/>
      <c r="X912" s="162">
        <v>2.9</v>
      </c>
      <c r="Y912" s="23"/>
      <c r="Z912" s="152">
        <f t="shared" si="116"/>
        <v>-43946</v>
      </c>
    </row>
    <row r="913" spans="1:26" x14ac:dyDescent="0.2">
      <c r="A913" s="116">
        <v>392.05</v>
      </c>
      <c r="B913" s="36" t="s">
        <v>419</v>
      </c>
      <c r="C913" s="148"/>
      <c r="D913" s="146">
        <v>4697409.96</v>
      </c>
      <c r="E913" s="21"/>
      <c r="F913" s="182" t="s">
        <v>302</v>
      </c>
      <c r="G913" s="148"/>
      <c r="H913" s="182" t="s">
        <v>437</v>
      </c>
      <c r="J913" s="183">
        <v>10</v>
      </c>
      <c r="K913" s="21"/>
      <c r="L913" s="149">
        <f t="shared" si="115"/>
        <v>238159</v>
      </c>
      <c r="M913" s="127"/>
      <c r="N913" s="184">
        <v>5.07</v>
      </c>
      <c r="P913" s="155" t="s">
        <v>302</v>
      </c>
      <c r="Q913" s="152"/>
      <c r="R913" s="155" t="s">
        <v>438</v>
      </c>
      <c r="T913" s="159">
        <v>10</v>
      </c>
      <c r="U913" s="23"/>
      <c r="V913" s="153">
        <v>161319</v>
      </c>
      <c r="W913" s="131"/>
      <c r="X913" s="162">
        <v>3.43</v>
      </c>
      <c r="Y913" s="23"/>
      <c r="Z913" s="152">
        <f t="shared" si="116"/>
        <v>-76840</v>
      </c>
    </row>
    <row r="914" spans="1:26" x14ac:dyDescent="0.2">
      <c r="A914" s="116">
        <v>392.09</v>
      </c>
      <c r="B914" s="36" t="s">
        <v>422</v>
      </c>
      <c r="C914" s="148"/>
      <c r="D914" s="146">
        <v>703892.07</v>
      </c>
      <c r="E914" s="21"/>
      <c r="F914" s="182" t="s">
        <v>302</v>
      </c>
      <c r="G914" s="148"/>
      <c r="H914" s="182" t="s">
        <v>439</v>
      </c>
      <c r="J914" s="183">
        <v>15</v>
      </c>
      <c r="K914" s="21"/>
      <c r="L914" s="149">
        <f t="shared" si="115"/>
        <v>16753</v>
      </c>
      <c r="M914" s="127"/>
      <c r="N914" s="184">
        <v>2.38</v>
      </c>
      <c r="P914" s="155" t="s">
        <v>302</v>
      </c>
      <c r="Q914" s="152"/>
      <c r="R914" s="155" t="s">
        <v>439</v>
      </c>
      <c r="T914" s="159">
        <v>10</v>
      </c>
      <c r="U914" s="23"/>
      <c r="V914" s="153">
        <v>16149</v>
      </c>
      <c r="W914" s="131"/>
      <c r="X914" s="162">
        <v>2.29</v>
      </c>
      <c r="Y914" s="23"/>
      <c r="Z914" s="152">
        <f t="shared" si="116"/>
        <v>-604</v>
      </c>
    </row>
    <row r="915" spans="1:26" x14ac:dyDescent="0.2">
      <c r="A915" s="116">
        <v>396.03</v>
      </c>
      <c r="B915" s="36" t="s">
        <v>425</v>
      </c>
      <c r="C915" s="148"/>
      <c r="D915" s="146">
        <v>2425308.39</v>
      </c>
      <c r="E915" s="21"/>
      <c r="F915" s="182" t="s">
        <v>302</v>
      </c>
      <c r="G915" s="148"/>
      <c r="H915" s="182" t="s">
        <v>440</v>
      </c>
      <c r="J915" s="183">
        <v>10</v>
      </c>
      <c r="K915" s="21"/>
      <c r="L915" s="149">
        <f t="shared" si="115"/>
        <v>137272</v>
      </c>
      <c r="M915" s="127"/>
      <c r="N915" s="184">
        <v>5.66</v>
      </c>
      <c r="P915" s="155" t="s">
        <v>302</v>
      </c>
      <c r="Q915" s="152"/>
      <c r="R915" s="155" t="s">
        <v>441</v>
      </c>
      <c r="T915" s="159">
        <v>10</v>
      </c>
      <c r="U915" s="23"/>
      <c r="V915" s="153">
        <v>230136</v>
      </c>
      <c r="W915" s="131"/>
      <c r="X915" s="162">
        <v>9.49</v>
      </c>
      <c r="Y915" s="23"/>
      <c r="Z915" s="152">
        <f t="shared" si="116"/>
        <v>92864</v>
      </c>
    </row>
    <row r="916" spans="1:26" x14ac:dyDescent="0.2">
      <c r="A916" s="116">
        <v>396.07</v>
      </c>
      <c r="B916" s="36" t="s">
        <v>428</v>
      </c>
      <c r="C916" s="148"/>
      <c r="D916" s="146">
        <v>6311534.4199999999</v>
      </c>
      <c r="E916" s="21"/>
      <c r="F916" s="182" t="s">
        <v>302</v>
      </c>
      <c r="G916" s="148"/>
      <c r="H916" s="182" t="s">
        <v>442</v>
      </c>
      <c r="J916" s="183">
        <v>15</v>
      </c>
      <c r="K916" s="21"/>
      <c r="L916" s="149">
        <f t="shared" si="115"/>
        <v>380586</v>
      </c>
      <c r="M916" s="127"/>
      <c r="N916" s="184">
        <v>6.03</v>
      </c>
      <c r="P916" s="155" t="s">
        <v>302</v>
      </c>
      <c r="Q916" s="152"/>
      <c r="R916" s="155" t="s">
        <v>443</v>
      </c>
      <c r="T916" s="159">
        <v>15</v>
      </c>
      <c r="U916" s="23"/>
      <c r="V916" s="153">
        <v>248041</v>
      </c>
      <c r="W916" s="131"/>
      <c r="X916" s="162">
        <v>3.93</v>
      </c>
      <c r="Y916" s="23"/>
      <c r="Z916" s="152">
        <f t="shared" si="116"/>
        <v>-132545</v>
      </c>
    </row>
    <row r="917" spans="1:26" x14ac:dyDescent="0.2">
      <c r="A917" s="136"/>
      <c r="B917" s="50" t="s">
        <v>444</v>
      </c>
      <c r="C917" s="148"/>
      <c r="D917" s="205">
        <f>+SUBTOTAL(9,D911:D916)</f>
        <v>28817423.160000004</v>
      </c>
      <c r="E917" s="51"/>
      <c r="F917" s="147"/>
      <c r="G917" s="148"/>
      <c r="J917" s="126"/>
      <c r="K917" s="51"/>
      <c r="L917" s="206">
        <f>+SUBTOTAL(9,L911:L916)</f>
        <v>1192911</v>
      </c>
      <c r="M917" s="138"/>
      <c r="N917" s="196">
        <f>+ROUND(L917/$D917*100,2)</f>
        <v>4.1399999999999997</v>
      </c>
      <c r="P917" s="151"/>
      <c r="Q917" s="152"/>
      <c r="T917" s="130"/>
      <c r="U917" s="52"/>
      <c r="V917" s="207">
        <f>+SUBTOTAL(9,V911:V916)</f>
        <v>975067</v>
      </c>
      <c r="W917" s="142"/>
      <c r="X917" s="197">
        <f>+ROUND(V917/D917*100,2)</f>
        <v>3.38</v>
      </c>
      <c r="Y917" s="23"/>
      <c r="Z917" s="208">
        <f>+SUBTOTAL(9,Z911:Z916)</f>
        <v>-217844</v>
      </c>
    </row>
    <row r="918" spans="1:26" x14ac:dyDescent="0.2">
      <c r="A918" s="136"/>
      <c r="B918" s="50"/>
      <c r="C918" s="148"/>
      <c r="D918" s="175"/>
      <c r="E918" s="51"/>
      <c r="F918" s="147"/>
      <c r="G918" s="148"/>
      <c r="J918" s="126"/>
      <c r="K918" s="51"/>
      <c r="L918" s="178"/>
      <c r="M918" s="138"/>
      <c r="N918" s="196"/>
      <c r="P918" s="151"/>
      <c r="Q918" s="152"/>
      <c r="T918" s="130"/>
      <c r="U918" s="52"/>
      <c r="V918" s="181"/>
      <c r="W918" s="142"/>
      <c r="X918" s="197"/>
      <c r="Y918" s="23"/>
      <c r="Z918" s="152"/>
    </row>
    <row r="919" spans="1:26" x14ac:dyDescent="0.2">
      <c r="A919" s="136"/>
      <c r="B919" s="74" t="s">
        <v>445</v>
      </c>
      <c r="C919" s="148"/>
      <c r="D919" s="146"/>
      <c r="E919" s="21"/>
      <c r="F919" s="147"/>
      <c r="G919" s="148"/>
      <c r="J919" s="126"/>
      <c r="K919" s="21"/>
      <c r="L919" s="149"/>
      <c r="M919" s="127"/>
      <c r="N919" s="150"/>
      <c r="P919" s="151"/>
      <c r="Q919" s="152"/>
      <c r="T919" s="130"/>
      <c r="U919" s="23"/>
      <c r="V919" s="153"/>
      <c r="W919" s="131"/>
      <c r="X919" s="154"/>
      <c r="Y919" s="23"/>
      <c r="Z919" s="152"/>
    </row>
    <row r="920" spans="1:26" x14ac:dyDescent="0.2">
      <c r="A920" s="116">
        <v>389.2</v>
      </c>
      <c r="B920" s="36" t="s">
        <v>64</v>
      </c>
      <c r="C920" s="148"/>
      <c r="D920" s="146">
        <v>74246.25</v>
      </c>
      <c r="E920" s="21"/>
      <c r="F920" s="182" t="s">
        <v>302</v>
      </c>
      <c r="G920" s="148"/>
      <c r="H920" s="182" t="s">
        <v>446</v>
      </c>
      <c r="J920" s="183">
        <v>0</v>
      </c>
      <c r="K920" s="21"/>
      <c r="L920" s="149">
        <f t="shared" ref="L920:L926" si="117">+ROUND(N920*D920/100,0)</f>
        <v>1470</v>
      </c>
      <c r="M920" s="127"/>
      <c r="N920" s="184">
        <v>1.98</v>
      </c>
      <c r="P920" s="155" t="s">
        <v>302</v>
      </c>
      <c r="Q920" s="152"/>
      <c r="R920" s="155" t="s">
        <v>351</v>
      </c>
      <c r="T920" s="159">
        <v>0</v>
      </c>
      <c r="U920" s="23"/>
      <c r="V920" s="153">
        <v>1396</v>
      </c>
      <c r="W920" s="131"/>
      <c r="X920" s="162">
        <v>1.88</v>
      </c>
      <c r="Y920" s="23"/>
      <c r="Z920" s="152">
        <f t="shared" ref="Z920:Z926" si="118">+V920-L920</f>
        <v>-74</v>
      </c>
    </row>
    <row r="921" spans="1:26" x14ac:dyDescent="0.2">
      <c r="A921" s="116">
        <v>390</v>
      </c>
      <c r="B921" s="36" t="s">
        <v>66</v>
      </c>
      <c r="C921" s="148"/>
      <c r="D921" s="146">
        <v>18886379.16</v>
      </c>
      <c r="E921" s="21"/>
      <c r="F921" s="182" t="s">
        <v>302</v>
      </c>
      <c r="G921" s="148"/>
      <c r="H921" s="182" t="s">
        <v>415</v>
      </c>
      <c r="J921" s="183">
        <v>-15</v>
      </c>
      <c r="K921" s="21"/>
      <c r="L921" s="149">
        <f t="shared" si="117"/>
        <v>368284</v>
      </c>
      <c r="M921" s="127"/>
      <c r="N921" s="184">
        <v>1.95</v>
      </c>
      <c r="P921" s="155" t="s">
        <v>302</v>
      </c>
      <c r="Q921" s="152"/>
      <c r="R921" s="155" t="s">
        <v>253</v>
      </c>
      <c r="T921" s="159">
        <v>-20</v>
      </c>
      <c r="U921" s="23"/>
      <c r="V921" s="153">
        <v>482109</v>
      </c>
      <c r="W921" s="131"/>
      <c r="X921" s="162">
        <v>2.5499999999999998</v>
      </c>
      <c r="Y921" s="23"/>
      <c r="Z921" s="152">
        <f t="shared" si="118"/>
        <v>113825</v>
      </c>
    </row>
    <row r="922" spans="1:26" x14ac:dyDescent="0.2">
      <c r="A922" s="116">
        <v>392.01</v>
      </c>
      <c r="B922" s="36" t="s">
        <v>416</v>
      </c>
      <c r="C922" s="148"/>
      <c r="D922" s="146">
        <v>4665154.66</v>
      </c>
      <c r="E922" s="21"/>
      <c r="F922" s="182" t="s">
        <v>302</v>
      </c>
      <c r="G922" s="148"/>
      <c r="H922" s="182" t="s">
        <v>447</v>
      </c>
      <c r="J922" s="183">
        <v>10</v>
      </c>
      <c r="K922" s="21"/>
      <c r="L922" s="149">
        <f t="shared" si="117"/>
        <v>272912</v>
      </c>
      <c r="M922" s="127"/>
      <c r="N922" s="184">
        <v>5.85</v>
      </c>
      <c r="P922" s="155" t="s">
        <v>302</v>
      </c>
      <c r="Q922" s="152"/>
      <c r="R922" s="155" t="s">
        <v>448</v>
      </c>
      <c r="T922" s="159">
        <v>10</v>
      </c>
      <c r="U922" s="23"/>
      <c r="V922" s="153">
        <v>409803</v>
      </c>
      <c r="W922" s="131"/>
      <c r="X922" s="162">
        <v>8.7799999999999994</v>
      </c>
      <c r="Y922" s="23"/>
      <c r="Z922" s="152">
        <f t="shared" si="118"/>
        <v>136891</v>
      </c>
    </row>
    <row r="923" spans="1:26" x14ac:dyDescent="0.2">
      <c r="A923" s="116">
        <v>392.05</v>
      </c>
      <c r="B923" s="36" t="s">
        <v>419</v>
      </c>
      <c r="C923" s="148"/>
      <c r="D923" s="146">
        <v>8132343.1799999997</v>
      </c>
      <c r="E923" s="21"/>
      <c r="F923" s="182" t="s">
        <v>302</v>
      </c>
      <c r="G923" s="148"/>
      <c r="H923" s="182" t="s">
        <v>443</v>
      </c>
      <c r="J923" s="183">
        <v>10</v>
      </c>
      <c r="K923" s="21"/>
      <c r="L923" s="149">
        <f t="shared" si="117"/>
        <v>460291</v>
      </c>
      <c r="M923" s="127"/>
      <c r="N923" s="184">
        <v>5.66</v>
      </c>
      <c r="P923" s="155" t="s">
        <v>302</v>
      </c>
      <c r="Q923" s="152"/>
      <c r="R923" s="155" t="s">
        <v>449</v>
      </c>
      <c r="T923" s="159">
        <v>5</v>
      </c>
      <c r="U923" s="23"/>
      <c r="V923" s="153">
        <v>558028</v>
      </c>
      <c r="W923" s="131"/>
      <c r="X923" s="162">
        <v>6.86</v>
      </c>
      <c r="Y923" s="23"/>
      <c r="Z923" s="152">
        <f t="shared" si="118"/>
        <v>97737</v>
      </c>
    </row>
    <row r="924" spans="1:26" x14ac:dyDescent="0.2">
      <c r="A924" s="116">
        <v>392.09</v>
      </c>
      <c r="B924" s="36" t="s">
        <v>422</v>
      </c>
      <c r="C924" s="148"/>
      <c r="D924" s="146">
        <v>3813731.52</v>
      </c>
      <c r="E924" s="21"/>
      <c r="F924" s="182" t="s">
        <v>302</v>
      </c>
      <c r="G924" s="148"/>
      <c r="H924" s="182" t="s">
        <v>423</v>
      </c>
      <c r="J924" s="183">
        <v>5</v>
      </c>
      <c r="K924" s="21"/>
      <c r="L924" s="149">
        <f t="shared" si="117"/>
        <v>102208</v>
      </c>
      <c r="M924" s="127"/>
      <c r="N924" s="184">
        <v>2.68</v>
      </c>
      <c r="P924" s="155" t="s">
        <v>302</v>
      </c>
      <c r="Q924" s="152"/>
      <c r="R924" s="155" t="s">
        <v>450</v>
      </c>
      <c r="T924" s="159">
        <v>5</v>
      </c>
      <c r="U924" s="23"/>
      <c r="V924" s="153">
        <v>117082</v>
      </c>
      <c r="W924" s="131"/>
      <c r="X924" s="162">
        <v>3.07</v>
      </c>
      <c r="Y924" s="23"/>
      <c r="Z924" s="152">
        <f t="shared" si="118"/>
        <v>14874</v>
      </c>
    </row>
    <row r="925" spans="1:26" x14ac:dyDescent="0.2">
      <c r="A925" s="116">
        <v>396.03</v>
      </c>
      <c r="B925" s="36" t="s">
        <v>425</v>
      </c>
      <c r="C925" s="148"/>
      <c r="D925" s="146">
        <v>4408343.9000000004</v>
      </c>
      <c r="E925" s="21"/>
      <c r="F925" s="182" t="s">
        <v>302</v>
      </c>
      <c r="G925" s="148"/>
      <c r="H925" s="182" t="s">
        <v>426</v>
      </c>
      <c r="J925" s="183">
        <v>15</v>
      </c>
      <c r="K925" s="21"/>
      <c r="L925" s="149">
        <f t="shared" si="117"/>
        <v>373387</v>
      </c>
      <c r="M925" s="127"/>
      <c r="N925" s="184">
        <v>8.4700000000000006</v>
      </c>
      <c r="P925" s="155" t="s">
        <v>302</v>
      </c>
      <c r="Q925" s="152"/>
      <c r="R925" s="155" t="s">
        <v>451</v>
      </c>
      <c r="T925" s="159">
        <v>10</v>
      </c>
      <c r="U925" s="23"/>
      <c r="V925" s="153">
        <v>656536</v>
      </c>
      <c r="W925" s="131"/>
      <c r="X925" s="162">
        <v>14.89</v>
      </c>
      <c r="Y925" s="23"/>
      <c r="Z925" s="152">
        <f t="shared" si="118"/>
        <v>283149</v>
      </c>
    </row>
    <row r="926" spans="1:26" x14ac:dyDescent="0.2">
      <c r="A926" s="116">
        <v>396.07</v>
      </c>
      <c r="B926" s="36" t="s">
        <v>428</v>
      </c>
      <c r="C926" s="148"/>
      <c r="D926" s="146">
        <v>39289376.25</v>
      </c>
      <c r="E926" s="21"/>
      <c r="F926" s="182" t="s">
        <v>302</v>
      </c>
      <c r="G926" s="148"/>
      <c r="H926" s="182" t="s">
        <v>452</v>
      </c>
      <c r="J926" s="183">
        <v>25</v>
      </c>
      <c r="K926" s="21"/>
      <c r="L926" s="149">
        <f t="shared" si="117"/>
        <v>1909464</v>
      </c>
      <c r="M926" s="127"/>
      <c r="N926" s="184">
        <v>4.8600000000000003</v>
      </c>
      <c r="P926" s="155" t="s">
        <v>302</v>
      </c>
      <c r="Q926" s="152"/>
      <c r="R926" s="155" t="s">
        <v>452</v>
      </c>
      <c r="T926" s="159">
        <v>20</v>
      </c>
      <c r="U926" s="23"/>
      <c r="V926" s="153">
        <v>2278266</v>
      </c>
      <c r="W926" s="131"/>
      <c r="X926" s="162">
        <v>5.8</v>
      </c>
      <c r="Y926" s="23"/>
      <c r="Z926" s="152">
        <f t="shared" si="118"/>
        <v>368802</v>
      </c>
    </row>
    <row r="927" spans="1:26" x14ac:dyDescent="0.2">
      <c r="A927" s="136"/>
      <c r="B927" s="50" t="s">
        <v>453</v>
      </c>
      <c r="C927" s="148"/>
      <c r="D927" s="205">
        <f>+SUBTOTAL(9,D920:D926)</f>
        <v>79269574.920000002</v>
      </c>
      <c r="E927" s="51"/>
      <c r="F927" s="147"/>
      <c r="G927" s="148"/>
      <c r="J927" s="126"/>
      <c r="K927" s="51"/>
      <c r="L927" s="206">
        <f>+SUBTOTAL(9,L920:L926)</f>
        <v>3488016</v>
      </c>
      <c r="M927" s="138"/>
      <c r="N927" s="196">
        <f>+ROUND(L927/$D927*100,2)</f>
        <v>4.4000000000000004</v>
      </c>
      <c r="P927" s="151"/>
      <c r="Q927" s="152"/>
      <c r="T927" s="130"/>
      <c r="U927" s="52"/>
      <c r="V927" s="207">
        <f>+SUBTOTAL(9,V920:V926)</f>
        <v>4503220</v>
      </c>
      <c r="W927" s="142"/>
      <c r="X927" s="197">
        <f>+ROUND(V927/D927*100,2)</f>
        <v>5.68</v>
      </c>
      <c r="Y927" s="23"/>
      <c r="Z927" s="208">
        <f>+SUBTOTAL(9,Z920:Z926)</f>
        <v>1015204</v>
      </c>
    </row>
    <row r="928" spans="1:26" x14ac:dyDescent="0.2">
      <c r="A928" s="136"/>
      <c r="B928" s="50"/>
      <c r="C928" s="148"/>
      <c r="D928" s="175"/>
      <c r="E928" s="51"/>
      <c r="F928" s="147"/>
      <c r="G928" s="148"/>
      <c r="J928" s="126"/>
      <c r="K928" s="51"/>
      <c r="L928" s="178"/>
      <c r="M928" s="138"/>
      <c r="N928" s="196"/>
      <c r="P928" s="151"/>
      <c r="Q928" s="152"/>
      <c r="T928" s="130"/>
      <c r="U928" s="52"/>
      <c r="V928" s="181"/>
      <c r="W928" s="142"/>
      <c r="X928" s="197"/>
      <c r="Y928" s="23"/>
      <c r="Z928" s="152"/>
    </row>
    <row r="929" spans="1:26" x14ac:dyDescent="0.2">
      <c r="A929" s="116"/>
      <c r="B929" s="74" t="s">
        <v>454</v>
      </c>
      <c r="C929" s="148"/>
      <c r="D929" s="146"/>
      <c r="E929" s="21"/>
      <c r="F929" s="147"/>
      <c r="G929" s="148"/>
      <c r="J929" s="126"/>
      <c r="K929" s="21"/>
      <c r="L929" s="149"/>
      <c r="M929" s="127"/>
      <c r="N929" s="150"/>
      <c r="P929" s="151"/>
      <c r="Q929" s="152"/>
      <c r="T929" s="130"/>
      <c r="U929" s="23"/>
      <c r="V929" s="153"/>
      <c r="W929" s="131"/>
      <c r="X929" s="154"/>
      <c r="Y929" s="23"/>
      <c r="Z929" s="152"/>
    </row>
    <row r="930" spans="1:26" x14ac:dyDescent="0.2">
      <c r="A930" s="116">
        <v>390</v>
      </c>
      <c r="B930" s="36" t="s">
        <v>66</v>
      </c>
      <c r="C930" s="148"/>
      <c r="D930" s="146">
        <v>3469186.36</v>
      </c>
      <c r="E930" s="21"/>
      <c r="F930" s="182" t="s">
        <v>302</v>
      </c>
      <c r="G930" s="148"/>
      <c r="H930" s="182" t="s">
        <v>260</v>
      </c>
      <c r="J930" s="183">
        <v>-20</v>
      </c>
      <c r="K930" s="21"/>
      <c r="L930" s="149">
        <f t="shared" ref="L930:L935" si="119">+ROUND(N930*D930/100,0)</f>
        <v>59323</v>
      </c>
      <c r="M930" s="127"/>
      <c r="N930" s="184">
        <v>1.71</v>
      </c>
      <c r="P930" s="155" t="s">
        <v>302</v>
      </c>
      <c r="Q930" s="152"/>
      <c r="R930" s="155" t="s">
        <v>323</v>
      </c>
      <c r="T930" s="159">
        <v>-20</v>
      </c>
      <c r="U930" s="23"/>
      <c r="V930" s="153">
        <v>69083</v>
      </c>
      <c r="W930" s="131"/>
      <c r="X930" s="162">
        <v>1.99</v>
      </c>
      <c r="Y930" s="23"/>
      <c r="Z930" s="152">
        <f t="shared" ref="Z930:Z935" si="120">+V930-L930</f>
        <v>9760</v>
      </c>
    </row>
    <row r="931" spans="1:26" x14ac:dyDescent="0.2">
      <c r="A931" s="116">
        <v>392.01</v>
      </c>
      <c r="B931" s="36" t="s">
        <v>416</v>
      </c>
      <c r="C931" s="148"/>
      <c r="D931" s="146">
        <v>1156271.22</v>
      </c>
      <c r="E931" s="21"/>
      <c r="F931" s="182" t="s">
        <v>302</v>
      </c>
      <c r="G931" s="148"/>
      <c r="H931" s="182" t="s">
        <v>427</v>
      </c>
      <c r="J931" s="183">
        <v>20</v>
      </c>
      <c r="K931" s="21"/>
      <c r="L931" s="149">
        <f t="shared" si="119"/>
        <v>40238</v>
      </c>
      <c r="M931" s="127"/>
      <c r="N931" s="184">
        <v>3.48</v>
      </c>
      <c r="P931" s="155" t="s">
        <v>302</v>
      </c>
      <c r="Q931" s="152"/>
      <c r="R931" s="155" t="s">
        <v>418</v>
      </c>
      <c r="T931" s="159">
        <v>10</v>
      </c>
      <c r="U931" s="23"/>
      <c r="V931" s="153">
        <v>99760</v>
      </c>
      <c r="W931" s="131"/>
      <c r="X931" s="162">
        <v>8.6300000000000008</v>
      </c>
      <c r="Y931" s="23"/>
      <c r="Z931" s="152">
        <f t="shared" si="120"/>
        <v>59522</v>
      </c>
    </row>
    <row r="932" spans="1:26" x14ac:dyDescent="0.2">
      <c r="A932" s="116">
        <v>392.05</v>
      </c>
      <c r="B932" s="36" t="s">
        <v>419</v>
      </c>
      <c r="C932" s="148"/>
      <c r="D932" s="146">
        <v>997850.09</v>
      </c>
      <c r="E932" s="21"/>
      <c r="F932" s="182" t="s">
        <v>302</v>
      </c>
      <c r="G932" s="148"/>
      <c r="H932" s="182" t="s">
        <v>455</v>
      </c>
      <c r="J932" s="183">
        <v>15</v>
      </c>
      <c r="K932" s="21"/>
      <c r="L932" s="149">
        <f t="shared" si="119"/>
        <v>44803</v>
      </c>
      <c r="M932" s="127"/>
      <c r="N932" s="184">
        <v>4.49</v>
      </c>
      <c r="P932" s="155" t="s">
        <v>302</v>
      </c>
      <c r="Q932" s="152"/>
      <c r="R932" s="155" t="s">
        <v>456</v>
      </c>
      <c r="T932" s="159">
        <v>10</v>
      </c>
      <c r="U932" s="23"/>
      <c r="V932" s="153">
        <v>53021</v>
      </c>
      <c r="W932" s="131"/>
      <c r="X932" s="162">
        <v>5.31</v>
      </c>
      <c r="Y932" s="23"/>
      <c r="Z932" s="152">
        <f t="shared" si="120"/>
        <v>8218</v>
      </c>
    </row>
    <row r="933" spans="1:26" x14ac:dyDescent="0.2">
      <c r="A933" s="116">
        <v>392.09</v>
      </c>
      <c r="B933" s="36" t="s">
        <v>422</v>
      </c>
      <c r="C933" s="148"/>
      <c r="D933" s="146">
        <v>468382.02</v>
      </c>
      <c r="E933" s="21"/>
      <c r="F933" s="182" t="s">
        <v>302</v>
      </c>
      <c r="G933" s="148"/>
      <c r="H933" s="182" t="s">
        <v>457</v>
      </c>
      <c r="J933" s="183">
        <v>5</v>
      </c>
      <c r="K933" s="21"/>
      <c r="L933" s="149">
        <f t="shared" si="119"/>
        <v>10866</v>
      </c>
      <c r="M933" s="127"/>
      <c r="N933" s="184">
        <v>2.3199999999999998</v>
      </c>
      <c r="P933" s="155" t="s">
        <v>302</v>
      </c>
      <c r="Q933" s="152"/>
      <c r="R933" s="155" t="s">
        <v>458</v>
      </c>
      <c r="T933" s="159">
        <v>5</v>
      </c>
      <c r="U933" s="23"/>
      <c r="V933" s="153">
        <v>12545</v>
      </c>
      <c r="W933" s="131"/>
      <c r="X933" s="162">
        <v>2.68</v>
      </c>
      <c r="Y933" s="23"/>
      <c r="Z933" s="152">
        <f t="shared" si="120"/>
        <v>1679</v>
      </c>
    </row>
    <row r="934" spans="1:26" x14ac:dyDescent="0.2">
      <c r="A934" s="116">
        <v>396.03</v>
      </c>
      <c r="B934" s="36" t="s">
        <v>425</v>
      </c>
      <c r="C934" s="148"/>
      <c r="D934" s="146">
        <v>1447080.32</v>
      </c>
      <c r="E934" s="21"/>
      <c r="F934" s="182" t="s">
        <v>302</v>
      </c>
      <c r="G934" s="148"/>
      <c r="H934" s="182" t="s">
        <v>459</v>
      </c>
      <c r="J934" s="183">
        <v>15</v>
      </c>
      <c r="K934" s="21"/>
      <c r="L934" s="149">
        <f t="shared" si="119"/>
        <v>104190</v>
      </c>
      <c r="M934" s="127"/>
      <c r="N934" s="184">
        <v>7.2</v>
      </c>
      <c r="P934" s="155" t="s">
        <v>302</v>
      </c>
      <c r="Q934" s="152"/>
      <c r="R934" s="155" t="s">
        <v>460</v>
      </c>
      <c r="T934" s="159">
        <v>10</v>
      </c>
      <c r="U934" s="23"/>
      <c r="V934" s="153">
        <v>176663</v>
      </c>
      <c r="W934" s="131"/>
      <c r="X934" s="162">
        <v>12.21</v>
      </c>
      <c r="Y934" s="23"/>
      <c r="Z934" s="152">
        <f t="shared" si="120"/>
        <v>72473</v>
      </c>
    </row>
    <row r="935" spans="1:26" x14ac:dyDescent="0.2">
      <c r="A935" s="116">
        <v>396.07</v>
      </c>
      <c r="B935" s="36" t="s">
        <v>428</v>
      </c>
      <c r="C935" s="148"/>
      <c r="D935" s="146">
        <v>2265611.14</v>
      </c>
      <c r="E935" s="21"/>
      <c r="F935" s="182" t="s">
        <v>302</v>
      </c>
      <c r="G935" s="148"/>
      <c r="H935" s="182" t="s">
        <v>461</v>
      </c>
      <c r="J935" s="183">
        <v>15</v>
      </c>
      <c r="K935" s="21"/>
      <c r="L935" s="149">
        <f t="shared" si="119"/>
        <v>112827</v>
      </c>
      <c r="M935" s="127"/>
      <c r="N935" s="184">
        <v>4.9800000000000004</v>
      </c>
      <c r="P935" s="155" t="s">
        <v>302</v>
      </c>
      <c r="Q935" s="152"/>
      <c r="R935" s="155" t="s">
        <v>455</v>
      </c>
      <c r="T935" s="159">
        <v>15</v>
      </c>
      <c r="U935" s="23"/>
      <c r="V935" s="153">
        <v>126665</v>
      </c>
      <c r="W935" s="131"/>
      <c r="X935" s="162">
        <v>5.59</v>
      </c>
      <c r="Y935" s="23"/>
      <c r="Z935" s="152">
        <f t="shared" si="120"/>
        <v>13838</v>
      </c>
    </row>
    <row r="936" spans="1:26" x14ac:dyDescent="0.2">
      <c r="A936" s="136"/>
      <c r="B936" s="50" t="s">
        <v>462</v>
      </c>
      <c r="C936" s="148"/>
      <c r="D936" s="205">
        <f>+SUBTOTAL(9,D930:D935)</f>
        <v>9804381.1500000004</v>
      </c>
      <c r="E936" s="51"/>
      <c r="F936" s="147"/>
      <c r="G936" s="148"/>
      <c r="J936" s="126"/>
      <c r="K936" s="51"/>
      <c r="L936" s="206">
        <f>+SUBTOTAL(9,L930:L935)</f>
        <v>372247</v>
      </c>
      <c r="M936" s="138"/>
      <c r="N936" s="196">
        <f>+ROUND(L936/$D936*100,2)</f>
        <v>3.8</v>
      </c>
      <c r="P936" s="151"/>
      <c r="Q936" s="152"/>
      <c r="T936" s="130"/>
      <c r="U936" s="52"/>
      <c r="V936" s="207">
        <f>+SUBTOTAL(9,V930:V935)</f>
        <v>537737</v>
      </c>
      <c r="W936" s="142"/>
      <c r="X936" s="197">
        <f>+ROUND(V936/D936*100,2)</f>
        <v>5.48</v>
      </c>
      <c r="Y936" s="23"/>
      <c r="Z936" s="208">
        <f>+SUBTOTAL(9,Z930:Z935)</f>
        <v>165490</v>
      </c>
    </row>
    <row r="937" spans="1:26" x14ac:dyDescent="0.2">
      <c r="A937" s="116"/>
      <c r="B937" s="21"/>
      <c r="C937" s="148"/>
      <c r="D937" s="146"/>
      <c r="E937" s="21"/>
      <c r="F937" s="147"/>
      <c r="G937" s="148"/>
      <c r="J937" s="126"/>
      <c r="K937" s="21"/>
      <c r="L937" s="149"/>
      <c r="M937" s="127"/>
      <c r="N937" s="150"/>
      <c r="P937" s="151"/>
      <c r="Q937" s="152"/>
      <c r="T937" s="130"/>
      <c r="U937" s="23"/>
      <c r="V937" s="153"/>
      <c r="W937" s="131"/>
      <c r="X937" s="154"/>
      <c r="Y937" s="23"/>
      <c r="Z937" s="152"/>
    </row>
    <row r="938" spans="1:26" x14ac:dyDescent="0.2">
      <c r="A938" s="136"/>
      <c r="B938" s="74" t="s">
        <v>463</v>
      </c>
      <c r="C938" s="148"/>
      <c r="D938" s="146"/>
      <c r="E938" s="21"/>
      <c r="F938" s="147"/>
      <c r="G938" s="148"/>
      <c r="J938" s="126"/>
      <c r="K938" s="21"/>
      <c r="L938" s="149"/>
      <c r="M938" s="127"/>
      <c r="N938" s="150"/>
      <c r="P938" s="151"/>
      <c r="Q938" s="152"/>
      <c r="T938" s="130"/>
      <c r="U938" s="23"/>
      <c r="V938" s="153"/>
      <c r="W938" s="131"/>
      <c r="X938" s="154"/>
      <c r="Y938" s="23"/>
      <c r="Z938" s="152"/>
    </row>
    <row r="939" spans="1:26" x14ac:dyDescent="0.2">
      <c r="A939" s="116">
        <v>389.2</v>
      </c>
      <c r="B939" s="36" t="s">
        <v>64</v>
      </c>
      <c r="C939" s="148"/>
      <c r="D939" s="146">
        <v>82178.45</v>
      </c>
      <c r="E939" s="21"/>
      <c r="F939" s="182" t="s">
        <v>302</v>
      </c>
      <c r="G939" s="148"/>
      <c r="H939" s="182" t="s">
        <v>464</v>
      </c>
      <c r="J939" s="183">
        <v>0</v>
      </c>
      <c r="K939" s="21"/>
      <c r="L939" s="149">
        <f t="shared" ref="L939:L946" si="121">+ROUND(N939*D939/100,0)</f>
        <v>1668</v>
      </c>
      <c r="M939" s="127"/>
      <c r="N939" s="184">
        <v>2.0299999999999998</v>
      </c>
      <c r="P939" s="155" t="s">
        <v>302</v>
      </c>
      <c r="Q939" s="152"/>
      <c r="R939" s="155" t="s">
        <v>379</v>
      </c>
      <c r="T939" s="159">
        <v>0</v>
      </c>
      <c r="U939" s="23"/>
      <c r="V939" s="153">
        <v>1684</v>
      </c>
      <c r="W939" s="131"/>
      <c r="X939" s="162">
        <v>2.0499999999999998</v>
      </c>
      <c r="Y939" s="23"/>
      <c r="Z939" s="152">
        <f t="shared" ref="Z939:Z946" si="122">+V939-L939</f>
        <v>16</v>
      </c>
    </row>
    <row r="940" spans="1:26" x14ac:dyDescent="0.2">
      <c r="A940" s="116">
        <v>390</v>
      </c>
      <c r="B940" s="36" t="s">
        <v>66</v>
      </c>
      <c r="C940" s="148"/>
      <c r="D940" s="146">
        <v>97285008.349999994</v>
      </c>
      <c r="E940" s="21"/>
      <c r="F940" s="182" t="s">
        <v>302</v>
      </c>
      <c r="G940" s="148"/>
      <c r="H940" s="182" t="s">
        <v>415</v>
      </c>
      <c r="J940" s="183">
        <v>5</v>
      </c>
      <c r="K940" s="21"/>
      <c r="L940" s="149">
        <f t="shared" si="121"/>
        <v>1488461</v>
      </c>
      <c r="M940" s="127"/>
      <c r="N940" s="184">
        <v>1.53</v>
      </c>
      <c r="P940" s="155" t="s">
        <v>302</v>
      </c>
      <c r="Q940" s="152"/>
      <c r="R940" s="155" t="s">
        <v>379</v>
      </c>
      <c r="T940" s="159">
        <v>-20</v>
      </c>
      <c r="U940" s="23"/>
      <c r="V940" s="153">
        <v>2479237</v>
      </c>
      <c r="W940" s="131"/>
      <c r="X940" s="162">
        <v>2.5499999999999998</v>
      </c>
      <c r="Y940" s="23"/>
      <c r="Z940" s="152">
        <f t="shared" si="122"/>
        <v>990776</v>
      </c>
    </row>
    <row r="941" spans="1:26" x14ac:dyDescent="0.2">
      <c r="A941" s="116">
        <v>392.01</v>
      </c>
      <c r="B941" s="36" t="s">
        <v>416</v>
      </c>
      <c r="C941" s="148"/>
      <c r="D941" s="146">
        <v>15949392.029999999</v>
      </c>
      <c r="E941" s="21"/>
      <c r="F941" s="182" t="s">
        <v>302</v>
      </c>
      <c r="G941" s="148"/>
      <c r="H941" s="182" t="s">
        <v>465</v>
      </c>
      <c r="J941" s="183">
        <v>10</v>
      </c>
      <c r="K941" s="21"/>
      <c r="L941" s="149">
        <f t="shared" si="121"/>
        <v>803849</v>
      </c>
      <c r="M941" s="127"/>
      <c r="N941" s="184">
        <v>5.04</v>
      </c>
      <c r="P941" s="155" t="s">
        <v>302</v>
      </c>
      <c r="Q941" s="152"/>
      <c r="R941" s="155" t="s">
        <v>435</v>
      </c>
      <c r="T941" s="159">
        <v>10</v>
      </c>
      <c r="U941" s="23"/>
      <c r="V941" s="153">
        <v>1423417</v>
      </c>
      <c r="W941" s="131"/>
      <c r="X941" s="162">
        <v>8.92</v>
      </c>
      <c r="Y941" s="23"/>
      <c r="Z941" s="152">
        <f t="shared" si="122"/>
        <v>619568</v>
      </c>
    </row>
    <row r="942" spans="1:26" x14ac:dyDescent="0.2">
      <c r="A942" s="116">
        <v>392.3</v>
      </c>
      <c r="B942" s="36" t="s">
        <v>466</v>
      </c>
      <c r="C942" s="148"/>
      <c r="D942" s="146">
        <v>1860982.02</v>
      </c>
      <c r="E942" s="21"/>
      <c r="F942" s="182" t="s">
        <v>302</v>
      </c>
      <c r="G942" s="148"/>
      <c r="H942" s="182" t="s">
        <v>467</v>
      </c>
      <c r="J942" s="183">
        <v>64</v>
      </c>
      <c r="K942" s="21"/>
      <c r="L942" s="149">
        <f t="shared" si="121"/>
        <v>46711</v>
      </c>
      <c r="M942" s="127"/>
      <c r="N942" s="184">
        <v>2.5099999999999998</v>
      </c>
      <c r="P942" s="155" t="s">
        <v>302</v>
      </c>
      <c r="Q942" s="152"/>
      <c r="R942" s="155" t="s">
        <v>467</v>
      </c>
      <c r="T942" s="159">
        <v>20</v>
      </c>
      <c r="U942" s="23"/>
      <c r="V942" s="153">
        <v>115964</v>
      </c>
      <c r="W942" s="131"/>
      <c r="X942" s="162">
        <v>6.23</v>
      </c>
      <c r="Y942" s="23"/>
      <c r="Z942" s="152">
        <f t="shared" si="122"/>
        <v>69253</v>
      </c>
    </row>
    <row r="943" spans="1:26" x14ac:dyDescent="0.2">
      <c r="A943" s="116">
        <v>392.05</v>
      </c>
      <c r="B943" s="36" t="s">
        <v>419</v>
      </c>
      <c r="C943" s="148"/>
      <c r="D943" s="146">
        <v>23843697.399999999</v>
      </c>
      <c r="E943" s="21"/>
      <c r="F943" s="182" t="s">
        <v>302</v>
      </c>
      <c r="G943" s="148"/>
      <c r="H943" s="182" t="s">
        <v>449</v>
      </c>
      <c r="J943" s="183">
        <v>10</v>
      </c>
      <c r="K943" s="21"/>
      <c r="L943" s="149">
        <f t="shared" si="121"/>
        <v>1087273</v>
      </c>
      <c r="M943" s="127"/>
      <c r="N943" s="184">
        <v>4.5599999999999996</v>
      </c>
      <c r="P943" s="155" t="s">
        <v>302</v>
      </c>
      <c r="Q943" s="152"/>
      <c r="R943" s="155" t="s">
        <v>456</v>
      </c>
      <c r="T943" s="159">
        <v>5</v>
      </c>
      <c r="U943" s="23"/>
      <c r="V943" s="153">
        <v>1520826</v>
      </c>
      <c r="W943" s="131"/>
      <c r="X943" s="162">
        <v>6.38</v>
      </c>
      <c r="Y943" s="23"/>
      <c r="Z943" s="152">
        <f t="shared" si="122"/>
        <v>433553</v>
      </c>
    </row>
    <row r="944" spans="1:26" x14ac:dyDescent="0.2">
      <c r="A944" s="116">
        <v>392.09</v>
      </c>
      <c r="B944" s="36" t="s">
        <v>422</v>
      </c>
      <c r="C944" s="148"/>
      <c r="D944" s="146">
        <v>8667451.8900000006</v>
      </c>
      <c r="E944" s="21"/>
      <c r="F944" s="182" t="s">
        <v>302</v>
      </c>
      <c r="G944" s="148"/>
      <c r="H944" s="182" t="s">
        <v>423</v>
      </c>
      <c r="J944" s="183">
        <v>25</v>
      </c>
      <c r="K944" s="21"/>
      <c r="L944" s="149">
        <f t="shared" si="121"/>
        <v>165548</v>
      </c>
      <c r="M944" s="127"/>
      <c r="N944" s="184">
        <v>1.91</v>
      </c>
      <c r="P944" s="155" t="s">
        <v>302</v>
      </c>
      <c r="Q944" s="152"/>
      <c r="R944" s="155" t="s">
        <v>468</v>
      </c>
      <c r="T944" s="159">
        <v>10</v>
      </c>
      <c r="U944" s="23"/>
      <c r="V944" s="153">
        <v>300430</v>
      </c>
      <c r="W944" s="131"/>
      <c r="X944" s="162">
        <v>3.47</v>
      </c>
      <c r="Y944" s="23"/>
      <c r="Z944" s="152">
        <f t="shared" si="122"/>
        <v>134882</v>
      </c>
    </row>
    <row r="945" spans="1:26" x14ac:dyDescent="0.2">
      <c r="A945" s="116">
        <v>396.03</v>
      </c>
      <c r="B945" s="36" t="s">
        <v>425</v>
      </c>
      <c r="C945" s="148"/>
      <c r="D945" s="146">
        <v>16130776.960000001</v>
      </c>
      <c r="E945" s="21"/>
      <c r="F945" s="182" t="s">
        <v>302</v>
      </c>
      <c r="G945" s="148"/>
      <c r="H945" s="182" t="s">
        <v>426</v>
      </c>
      <c r="J945" s="183">
        <v>10</v>
      </c>
      <c r="K945" s="21"/>
      <c r="L945" s="149">
        <f t="shared" si="121"/>
        <v>1306593</v>
      </c>
      <c r="M945" s="127"/>
      <c r="N945" s="184">
        <v>8.1</v>
      </c>
      <c r="P945" s="155" t="s">
        <v>302</v>
      </c>
      <c r="Q945" s="152"/>
      <c r="R945" s="155" t="s">
        <v>469</v>
      </c>
      <c r="T945" s="159">
        <v>10</v>
      </c>
      <c r="U945" s="23"/>
      <c r="V945" s="153">
        <v>1702272</v>
      </c>
      <c r="W945" s="131"/>
      <c r="X945" s="162">
        <v>10.55</v>
      </c>
      <c r="Y945" s="23"/>
      <c r="Z945" s="152">
        <f t="shared" si="122"/>
        <v>395679</v>
      </c>
    </row>
    <row r="946" spans="1:26" x14ac:dyDescent="0.2">
      <c r="A946" s="116">
        <v>396.07</v>
      </c>
      <c r="B946" s="36" t="s">
        <v>428</v>
      </c>
      <c r="C946" s="148"/>
      <c r="D946" s="146">
        <v>53211477.5</v>
      </c>
      <c r="E946" s="21"/>
      <c r="F946" s="182" t="s">
        <v>302</v>
      </c>
      <c r="G946" s="148"/>
      <c r="H946" s="182" t="s">
        <v>470</v>
      </c>
      <c r="J946" s="183">
        <v>15</v>
      </c>
      <c r="K946" s="21"/>
      <c r="L946" s="149">
        <f t="shared" si="121"/>
        <v>2852135</v>
      </c>
      <c r="M946" s="127"/>
      <c r="N946" s="184">
        <v>5.36</v>
      </c>
      <c r="P946" s="155" t="s">
        <v>302</v>
      </c>
      <c r="Q946" s="152"/>
      <c r="R946" s="155" t="s">
        <v>470</v>
      </c>
      <c r="T946" s="159">
        <v>20</v>
      </c>
      <c r="U946" s="23"/>
      <c r="V946" s="153">
        <v>3239807</v>
      </c>
      <c r="W946" s="131"/>
      <c r="X946" s="162">
        <v>6.09</v>
      </c>
      <c r="Y946" s="23"/>
      <c r="Z946" s="193">
        <f t="shared" si="122"/>
        <v>387672</v>
      </c>
    </row>
    <row r="947" spans="1:26" x14ac:dyDescent="0.2">
      <c r="A947" s="136"/>
      <c r="B947" s="50" t="s">
        <v>471</v>
      </c>
      <c r="C947" s="148"/>
      <c r="D947" s="210">
        <f>+SUBTOTAL(9,D939:D946)</f>
        <v>217030964.59999999</v>
      </c>
      <c r="E947" s="38"/>
      <c r="F947" s="147"/>
      <c r="G947" s="148"/>
      <c r="J947" s="126"/>
      <c r="K947" s="38"/>
      <c r="L947" s="211">
        <f>+SUBTOTAL(9,L939:L946)</f>
        <v>7752238</v>
      </c>
      <c r="M947" s="138"/>
      <c r="N947" s="196">
        <f>+ROUND(L947/$D947*100,2)</f>
        <v>3.57</v>
      </c>
      <c r="P947" s="151"/>
      <c r="Q947" s="152"/>
      <c r="T947" s="130"/>
      <c r="U947" s="29"/>
      <c r="V947" s="212">
        <f>+SUBTOTAL(9,V939:V946)</f>
        <v>10783637</v>
      </c>
      <c r="W947" s="142"/>
      <c r="X947" s="197">
        <f>+ROUND(V947/D947*100,2)</f>
        <v>4.97</v>
      </c>
      <c r="Y947" s="23"/>
      <c r="Z947" s="180">
        <f>+SUBTOTAL(9,Z939:Z946)</f>
        <v>3031399</v>
      </c>
    </row>
    <row r="948" spans="1:26" x14ac:dyDescent="0.2">
      <c r="A948" s="136"/>
      <c r="B948" s="50"/>
      <c r="C948" s="148"/>
      <c r="D948" s="205"/>
      <c r="E948" s="38"/>
      <c r="F948" s="147"/>
      <c r="G948" s="148"/>
      <c r="J948" s="126"/>
      <c r="K948" s="38"/>
      <c r="L948" s="206"/>
      <c r="M948" s="138"/>
      <c r="N948" s="196"/>
      <c r="P948" s="151"/>
      <c r="Q948" s="152"/>
      <c r="T948" s="130"/>
      <c r="U948" s="29"/>
      <c r="V948" s="207"/>
      <c r="W948" s="142"/>
      <c r="X948" s="197"/>
      <c r="Y948" s="23"/>
      <c r="Z948" s="180"/>
    </row>
    <row r="949" spans="1:26" x14ac:dyDescent="0.2">
      <c r="A949" s="136"/>
      <c r="B949" s="74" t="s">
        <v>472</v>
      </c>
      <c r="C949" s="148"/>
      <c r="D949" s="146"/>
      <c r="E949" s="21"/>
      <c r="F949" s="147"/>
      <c r="G949" s="148"/>
      <c r="J949" s="126"/>
      <c r="K949" s="21"/>
      <c r="L949" s="149"/>
      <c r="M949" s="127"/>
      <c r="N949" s="150"/>
      <c r="P949" s="151"/>
      <c r="Q949" s="152"/>
      <c r="T949" s="130"/>
      <c r="U949" s="23"/>
      <c r="V949" s="153"/>
      <c r="W949" s="131"/>
      <c r="X949" s="154"/>
      <c r="Y949" s="23"/>
      <c r="Z949" s="152"/>
    </row>
    <row r="950" spans="1:26" x14ac:dyDescent="0.2">
      <c r="A950" s="116">
        <v>389.2</v>
      </c>
      <c r="B950" s="36" t="s">
        <v>64</v>
      </c>
      <c r="C950" s="148"/>
      <c r="D950" s="146">
        <v>4645.6099999999997</v>
      </c>
      <c r="E950" s="21"/>
      <c r="F950" s="182" t="s">
        <v>302</v>
      </c>
      <c r="G950" s="148"/>
      <c r="H950" s="182" t="s">
        <v>365</v>
      </c>
      <c r="J950" s="183">
        <v>0</v>
      </c>
      <c r="K950" s="21"/>
      <c r="L950" s="149">
        <f t="shared" ref="L950:L956" si="123">+ROUND(N950*D950/100,0)</f>
        <v>54</v>
      </c>
      <c r="M950" s="127"/>
      <c r="N950" s="184">
        <v>1.17</v>
      </c>
      <c r="P950" s="155" t="s">
        <v>302</v>
      </c>
      <c r="Q950" s="152"/>
      <c r="R950" s="155" t="s">
        <v>260</v>
      </c>
      <c r="T950" s="159">
        <v>0</v>
      </c>
      <c r="U950" s="23"/>
      <c r="V950" s="153">
        <v>79</v>
      </c>
      <c r="W950" s="131"/>
      <c r="X950" s="162">
        <v>1.7</v>
      </c>
      <c r="Y950" s="23"/>
      <c r="Z950" s="152">
        <f t="shared" ref="Z950:Z956" si="124">+V950-L950</f>
        <v>25</v>
      </c>
    </row>
    <row r="951" spans="1:26" x14ac:dyDescent="0.2">
      <c r="A951" s="116">
        <v>390</v>
      </c>
      <c r="B951" s="36" t="s">
        <v>66</v>
      </c>
      <c r="C951" s="148"/>
      <c r="D951" s="146">
        <v>14703730.67</v>
      </c>
      <c r="E951" s="21"/>
      <c r="F951" s="182" t="s">
        <v>302</v>
      </c>
      <c r="G951" s="148"/>
      <c r="H951" s="182" t="s">
        <v>415</v>
      </c>
      <c r="J951" s="183">
        <v>-5</v>
      </c>
      <c r="K951" s="21"/>
      <c r="L951" s="149">
        <f t="shared" si="123"/>
        <v>242612</v>
      </c>
      <c r="M951" s="127"/>
      <c r="N951" s="184">
        <v>1.65</v>
      </c>
      <c r="P951" s="155" t="s">
        <v>302</v>
      </c>
      <c r="Q951" s="152"/>
      <c r="R951" s="155" t="s">
        <v>260</v>
      </c>
      <c r="T951" s="159">
        <v>-10</v>
      </c>
      <c r="U951" s="23"/>
      <c r="V951" s="153">
        <v>270524</v>
      </c>
      <c r="W951" s="131"/>
      <c r="X951" s="162">
        <v>1.84</v>
      </c>
      <c r="Y951" s="23"/>
      <c r="Z951" s="152">
        <f t="shared" si="124"/>
        <v>27912</v>
      </c>
    </row>
    <row r="952" spans="1:26" x14ac:dyDescent="0.2">
      <c r="A952" s="116">
        <v>392.01</v>
      </c>
      <c r="B952" s="36" t="s">
        <v>416</v>
      </c>
      <c r="C952" s="148"/>
      <c r="D952" s="146">
        <v>3064130.88</v>
      </c>
      <c r="E952" s="21"/>
      <c r="F952" s="182" t="s">
        <v>302</v>
      </c>
      <c r="G952" s="148"/>
      <c r="H952" s="182" t="s">
        <v>473</v>
      </c>
      <c r="J952" s="183">
        <v>10</v>
      </c>
      <c r="K952" s="21"/>
      <c r="L952" s="149">
        <f t="shared" si="123"/>
        <v>131145</v>
      </c>
      <c r="M952" s="127"/>
      <c r="N952" s="184">
        <v>4.28</v>
      </c>
      <c r="P952" s="155" t="s">
        <v>302</v>
      </c>
      <c r="Q952" s="152"/>
      <c r="R952" s="155" t="s">
        <v>447</v>
      </c>
      <c r="T952" s="159">
        <v>10</v>
      </c>
      <c r="U952" s="23"/>
      <c r="V952" s="153">
        <v>267460</v>
      </c>
      <c r="W952" s="131"/>
      <c r="X952" s="162">
        <v>8.73</v>
      </c>
      <c r="Y952" s="23"/>
      <c r="Z952" s="152">
        <f t="shared" si="124"/>
        <v>136315</v>
      </c>
    </row>
    <row r="953" spans="1:26" x14ac:dyDescent="0.2">
      <c r="A953" s="116">
        <v>392.05</v>
      </c>
      <c r="B953" s="36" t="s">
        <v>419</v>
      </c>
      <c r="C953" s="148"/>
      <c r="D953" s="146">
        <v>5130363.46</v>
      </c>
      <c r="E953" s="21"/>
      <c r="F953" s="182" t="s">
        <v>302</v>
      </c>
      <c r="G953" s="148"/>
      <c r="H953" s="182" t="s">
        <v>455</v>
      </c>
      <c r="J953" s="183">
        <v>15</v>
      </c>
      <c r="K953" s="21"/>
      <c r="L953" s="149">
        <f t="shared" si="123"/>
        <v>222658</v>
      </c>
      <c r="M953" s="127"/>
      <c r="N953" s="184">
        <v>4.34</v>
      </c>
      <c r="P953" s="155" t="s">
        <v>302</v>
      </c>
      <c r="Q953" s="152"/>
      <c r="R953" s="155" t="s">
        <v>474</v>
      </c>
      <c r="T953" s="159">
        <v>10</v>
      </c>
      <c r="U953" s="23"/>
      <c r="V953" s="153">
        <v>266024</v>
      </c>
      <c r="W953" s="131"/>
      <c r="X953" s="162">
        <v>5.19</v>
      </c>
      <c r="Y953" s="23"/>
      <c r="Z953" s="152">
        <f t="shared" si="124"/>
        <v>43366</v>
      </c>
    </row>
    <row r="954" spans="1:26" x14ac:dyDescent="0.2">
      <c r="A954" s="116">
        <v>392.09</v>
      </c>
      <c r="B954" s="36" t="s">
        <v>422</v>
      </c>
      <c r="C954" s="148"/>
      <c r="D954" s="146">
        <v>1545517.12</v>
      </c>
      <c r="E954" s="21"/>
      <c r="F954" s="182" t="s">
        <v>302</v>
      </c>
      <c r="G954" s="148"/>
      <c r="H954" s="182" t="s">
        <v>423</v>
      </c>
      <c r="J954" s="183">
        <v>10</v>
      </c>
      <c r="K954" s="21"/>
      <c r="L954" s="149">
        <f t="shared" si="123"/>
        <v>35238</v>
      </c>
      <c r="M954" s="127"/>
      <c r="N954" s="184">
        <v>2.2799999999999998</v>
      </c>
      <c r="P954" s="155" t="s">
        <v>302</v>
      </c>
      <c r="Q954" s="152"/>
      <c r="R954" s="155" t="s">
        <v>475</v>
      </c>
      <c r="T954" s="159">
        <v>15</v>
      </c>
      <c r="U954" s="23"/>
      <c r="V954" s="153">
        <v>37747</v>
      </c>
      <c r="W954" s="131"/>
      <c r="X954" s="162">
        <v>2.44</v>
      </c>
      <c r="Y954" s="23"/>
      <c r="Z954" s="152">
        <f t="shared" si="124"/>
        <v>2509</v>
      </c>
    </row>
    <row r="955" spans="1:26" x14ac:dyDescent="0.2">
      <c r="A955" s="116">
        <v>396.03</v>
      </c>
      <c r="B955" s="36" t="s">
        <v>425</v>
      </c>
      <c r="C955" s="148"/>
      <c r="D955" s="146">
        <v>3082615.23</v>
      </c>
      <c r="E955" s="21"/>
      <c r="F955" s="182" t="s">
        <v>302</v>
      </c>
      <c r="G955" s="148"/>
      <c r="H955" s="182" t="s">
        <v>426</v>
      </c>
      <c r="J955" s="183">
        <v>10</v>
      </c>
      <c r="K955" s="21"/>
      <c r="L955" s="149">
        <f t="shared" si="123"/>
        <v>236437</v>
      </c>
      <c r="M955" s="127"/>
      <c r="N955" s="184">
        <v>7.67</v>
      </c>
      <c r="P955" s="155" t="s">
        <v>302</v>
      </c>
      <c r="Q955" s="152"/>
      <c r="R955" s="155" t="s">
        <v>476</v>
      </c>
      <c r="T955" s="159">
        <v>10</v>
      </c>
      <c r="U955" s="23"/>
      <c r="V955" s="153">
        <v>368440</v>
      </c>
      <c r="W955" s="131"/>
      <c r="X955" s="162">
        <v>11.95</v>
      </c>
      <c r="Y955" s="23"/>
      <c r="Z955" s="152">
        <f t="shared" si="124"/>
        <v>132003</v>
      </c>
    </row>
    <row r="956" spans="1:26" x14ac:dyDescent="0.2">
      <c r="A956" s="116">
        <v>396.07</v>
      </c>
      <c r="B956" s="36" t="s">
        <v>428</v>
      </c>
      <c r="C956" s="148"/>
      <c r="D956" s="146">
        <v>7786438.6100000003</v>
      </c>
      <c r="E956" s="21"/>
      <c r="F956" s="182" t="s">
        <v>302</v>
      </c>
      <c r="G956" s="148"/>
      <c r="H956" s="182" t="s">
        <v>477</v>
      </c>
      <c r="J956" s="183">
        <v>25</v>
      </c>
      <c r="K956" s="21"/>
      <c r="L956" s="149">
        <f t="shared" si="123"/>
        <v>290434</v>
      </c>
      <c r="M956" s="127"/>
      <c r="N956" s="184">
        <v>3.73</v>
      </c>
      <c r="P956" s="155" t="s">
        <v>302</v>
      </c>
      <c r="Q956" s="152"/>
      <c r="R956" s="155" t="s">
        <v>478</v>
      </c>
      <c r="T956" s="159">
        <v>10</v>
      </c>
      <c r="U956" s="23"/>
      <c r="V956" s="153">
        <v>419526</v>
      </c>
      <c r="W956" s="131"/>
      <c r="X956" s="162">
        <v>5.39</v>
      </c>
      <c r="Y956" s="23"/>
      <c r="Z956" s="152">
        <f t="shared" si="124"/>
        <v>129092</v>
      </c>
    </row>
    <row r="957" spans="1:26" x14ac:dyDescent="0.2">
      <c r="A957" s="136"/>
      <c r="B957" s="50" t="s">
        <v>479</v>
      </c>
      <c r="C957" s="148"/>
      <c r="D957" s="205">
        <f>+SUBTOTAL(9,D950:D956)</f>
        <v>35317441.580000006</v>
      </c>
      <c r="E957" s="51"/>
      <c r="F957" s="147"/>
      <c r="G957" s="148"/>
      <c r="J957" s="126"/>
      <c r="K957" s="51"/>
      <c r="L957" s="206">
        <f>+SUBTOTAL(9,L950:L956)</f>
        <v>1158578</v>
      </c>
      <c r="M957" s="138"/>
      <c r="N957" s="196">
        <f>+ROUND(L957/$D957*100,2)</f>
        <v>3.28</v>
      </c>
      <c r="P957" s="151"/>
      <c r="Q957" s="152"/>
      <c r="T957" s="130"/>
      <c r="U957" s="52"/>
      <c r="V957" s="207">
        <f>+SUBTOTAL(9,V950:V956)</f>
        <v>1629800</v>
      </c>
      <c r="W957" s="142"/>
      <c r="X957" s="197">
        <f>+ROUND(V957/D957*100,2)</f>
        <v>4.6100000000000003</v>
      </c>
      <c r="Y957" s="23"/>
      <c r="Z957" s="208">
        <f>+SUBTOTAL(9,Z950:Z956)</f>
        <v>471222</v>
      </c>
    </row>
    <row r="958" spans="1:26" x14ac:dyDescent="0.2">
      <c r="A958" s="136"/>
      <c r="B958" s="50"/>
      <c r="C958" s="148"/>
      <c r="D958" s="205"/>
      <c r="E958" s="38"/>
      <c r="F958" s="147"/>
      <c r="G958" s="148"/>
      <c r="J958" s="126"/>
      <c r="K958" s="38"/>
      <c r="L958" s="206"/>
      <c r="M958" s="138"/>
      <c r="N958" s="196"/>
      <c r="P958" s="151"/>
      <c r="Q958" s="152"/>
      <c r="T958" s="130"/>
      <c r="U958" s="29"/>
      <c r="V958" s="207"/>
      <c r="W958" s="142"/>
      <c r="X958" s="197"/>
      <c r="Y958" s="23"/>
      <c r="Z958" s="152"/>
    </row>
    <row r="959" spans="1:26" x14ac:dyDescent="0.2">
      <c r="A959" s="136"/>
      <c r="B959" s="74" t="s">
        <v>480</v>
      </c>
      <c r="C959" s="148"/>
      <c r="D959" s="146"/>
      <c r="E959" s="21"/>
      <c r="F959" s="147"/>
      <c r="G959" s="148"/>
      <c r="J959" s="126"/>
      <c r="K959" s="21"/>
      <c r="L959" s="149"/>
      <c r="M959" s="127"/>
      <c r="N959" s="150"/>
      <c r="P959" s="151"/>
      <c r="Q959" s="152"/>
      <c r="T959" s="130"/>
      <c r="U959" s="23"/>
      <c r="V959" s="153"/>
      <c r="W959" s="131"/>
      <c r="X959" s="154"/>
      <c r="Y959" s="23"/>
      <c r="Z959" s="152"/>
    </row>
    <row r="960" spans="1:26" x14ac:dyDescent="0.2">
      <c r="A960" s="116">
        <v>390</v>
      </c>
      <c r="B960" s="36" t="s">
        <v>66</v>
      </c>
      <c r="C960" s="148"/>
      <c r="D960" s="146">
        <v>363676.47</v>
      </c>
      <c r="E960" s="21"/>
      <c r="F960" s="182" t="s">
        <v>302</v>
      </c>
      <c r="G960" s="148"/>
      <c r="H960" s="182" t="s">
        <v>370</v>
      </c>
      <c r="J960" s="183">
        <v>0</v>
      </c>
      <c r="K960" s="21"/>
      <c r="L960" s="149">
        <f t="shared" ref="L960:L964" si="125">+ROUND(N960*D960/100,0)</f>
        <v>5492</v>
      </c>
      <c r="M960" s="127"/>
      <c r="N960" s="184">
        <v>1.51</v>
      </c>
      <c r="P960" s="155" t="s">
        <v>302</v>
      </c>
      <c r="Q960" s="152"/>
      <c r="R960" s="155" t="s">
        <v>370</v>
      </c>
      <c r="T960" s="159">
        <v>-5</v>
      </c>
      <c r="U960" s="23"/>
      <c r="V960" s="153">
        <v>6392</v>
      </c>
      <c r="W960" s="131"/>
      <c r="X960" s="162">
        <v>1.76</v>
      </c>
      <c r="Y960" s="23"/>
      <c r="Z960" s="152">
        <f t="shared" ref="Z960:Z964" si="126">+V960-L960</f>
        <v>900</v>
      </c>
    </row>
    <row r="961" spans="1:26" x14ac:dyDescent="0.2">
      <c r="A961" s="116">
        <v>392.01</v>
      </c>
      <c r="B961" s="36" t="s">
        <v>416</v>
      </c>
      <c r="C961" s="148"/>
      <c r="D961" s="146">
        <v>409795.59</v>
      </c>
      <c r="E961" s="21"/>
      <c r="F961" s="182" t="s">
        <v>302</v>
      </c>
      <c r="G961" s="148"/>
      <c r="H961" s="182" t="s">
        <v>481</v>
      </c>
      <c r="J961" s="183">
        <v>0</v>
      </c>
      <c r="K961" s="21"/>
      <c r="L961" s="149">
        <f t="shared" si="125"/>
        <v>10368</v>
      </c>
      <c r="M961" s="127"/>
      <c r="N961" s="184">
        <v>2.5299999999999998</v>
      </c>
      <c r="P961" s="155" t="s">
        <v>302</v>
      </c>
      <c r="Q961" s="152"/>
      <c r="R961" s="155" t="s">
        <v>482</v>
      </c>
      <c r="T961" s="159">
        <v>5</v>
      </c>
      <c r="U961" s="23"/>
      <c r="V961" s="153">
        <v>15634</v>
      </c>
      <c r="W961" s="131"/>
      <c r="X961" s="162">
        <v>3.82</v>
      </c>
      <c r="Y961" s="23"/>
      <c r="Z961" s="152">
        <f t="shared" si="126"/>
        <v>5266</v>
      </c>
    </row>
    <row r="962" spans="1:26" x14ac:dyDescent="0.2">
      <c r="A962" s="116">
        <v>392.05</v>
      </c>
      <c r="B962" s="36" t="s">
        <v>419</v>
      </c>
      <c r="C962" s="148"/>
      <c r="D962" s="146">
        <v>236400.22</v>
      </c>
      <c r="E962" s="21"/>
      <c r="F962" s="182" t="s">
        <v>302</v>
      </c>
      <c r="G962" s="148"/>
      <c r="H962" s="182" t="s">
        <v>483</v>
      </c>
      <c r="J962" s="183">
        <v>15</v>
      </c>
      <c r="K962" s="21"/>
      <c r="L962" s="149">
        <f t="shared" si="125"/>
        <v>4964</v>
      </c>
      <c r="M962" s="127"/>
      <c r="N962" s="184">
        <v>2.1</v>
      </c>
      <c r="P962" s="155" t="s">
        <v>302</v>
      </c>
      <c r="Q962" s="152"/>
      <c r="R962" s="155" t="s">
        <v>484</v>
      </c>
      <c r="T962" s="159">
        <v>15</v>
      </c>
      <c r="U962" s="23"/>
      <c r="V962" s="153">
        <v>8263</v>
      </c>
      <c r="W962" s="131"/>
      <c r="X962" s="162">
        <v>3.5</v>
      </c>
      <c r="Y962" s="23"/>
      <c r="Z962" s="152">
        <f t="shared" si="126"/>
        <v>3299</v>
      </c>
    </row>
    <row r="963" spans="1:26" x14ac:dyDescent="0.2">
      <c r="A963" s="116">
        <v>392.09</v>
      </c>
      <c r="B963" s="36" t="s">
        <v>422</v>
      </c>
      <c r="C963" s="148"/>
      <c r="D963" s="146">
        <v>6433.26</v>
      </c>
      <c r="E963" s="21"/>
      <c r="F963" s="182" t="s">
        <v>302</v>
      </c>
      <c r="G963" s="148"/>
      <c r="H963" s="182" t="s">
        <v>485</v>
      </c>
      <c r="J963" s="183">
        <v>0</v>
      </c>
      <c r="K963" s="21"/>
      <c r="L963" s="149">
        <f t="shared" si="125"/>
        <v>140</v>
      </c>
      <c r="M963" s="127"/>
      <c r="N963" s="184">
        <v>2.1800000000000002</v>
      </c>
      <c r="P963" s="155" t="s">
        <v>302</v>
      </c>
      <c r="Q963" s="152"/>
      <c r="R963" s="155" t="s">
        <v>486</v>
      </c>
      <c r="T963" s="159">
        <v>0</v>
      </c>
      <c r="U963" s="23"/>
      <c r="V963" s="153">
        <v>106</v>
      </c>
      <c r="W963" s="131"/>
      <c r="X963" s="162">
        <v>1.65</v>
      </c>
      <c r="Y963" s="23"/>
      <c r="Z963" s="152">
        <f t="shared" si="126"/>
        <v>-34</v>
      </c>
    </row>
    <row r="964" spans="1:26" x14ac:dyDescent="0.2">
      <c r="A964" s="116">
        <v>396.07</v>
      </c>
      <c r="B964" s="36" t="s">
        <v>428</v>
      </c>
      <c r="C964" s="148"/>
      <c r="D964" s="146">
        <v>1943962.83</v>
      </c>
      <c r="E964" s="21"/>
      <c r="F964" s="182" t="s">
        <v>302</v>
      </c>
      <c r="G964" s="148"/>
      <c r="H964" s="182" t="s">
        <v>487</v>
      </c>
      <c r="J964" s="183">
        <v>5</v>
      </c>
      <c r="K964" s="21"/>
      <c r="L964" s="149">
        <f t="shared" si="125"/>
        <v>36158</v>
      </c>
      <c r="M964" s="127"/>
      <c r="N964" s="184">
        <v>1.86</v>
      </c>
      <c r="P964" s="155" t="s">
        <v>302</v>
      </c>
      <c r="Q964" s="152"/>
      <c r="R964" s="155" t="s">
        <v>339</v>
      </c>
      <c r="T964" s="159">
        <v>10</v>
      </c>
      <c r="U964" s="23"/>
      <c r="V964" s="153">
        <v>51738</v>
      </c>
      <c r="W964" s="131"/>
      <c r="X964" s="162">
        <v>2.66</v>
      </c>
      <c r="Y964" s="23"/>
      <c r="Z964" s="152">
        <f t="shared" si="126"/>
        <v>15580</v>
      </c>
    </row>
    <row r="965" spans="1:26" x14ac:dyDescent="0.2">
      <c r="A965" s="136"/>
      <c r="B965" s="50" t="s">
        <v>488</v>
      </c>
      <c r="C965" s="148"/>
      <c r="D965" s="205">
        <f>+SUBTOTAL(9,D960:D964)</f>
        <v>2960268.37</v>
      </c>
      <c r="E965" s="51"/>
      <c r="F965" s="147"/>
      <c r="G965" s="148"/>
      <c r="J965" s="126"/>
      <c r="K965" s="51"/>
      <c r="L965" s="206">
        <f>+SUBTOTAL(9,L960:L964)</f>
        <v>57122</v>
      </c>
      <c r="M965" s="138"/>
      <c r="N965" s="196">
        <f>+ROUND(L965/$D965*100,2)</f>
        <v>1.93</v>
      </c>
      <c r="P965" s="151"/>
      <c r="Q965" s="152"/>
      <c r="T965" s="130"/>
      <c r="U965" s="52"/>
      <c r="V965" s="207">
        <f>+SUBTOTAL(9,V960:V964)</f>
        <v>82133</v>
      </c>
      <c r="W965" s="142"/>
      <c r="X965" s="197">
        <f>+ROUND(V965/D965*100,2)</f>
        <v>2.77</v>
      </c>
      <c r="Y965" s="23"/>
      <c r="Z965" s="213">
        <f>+SUBTOTAL(9,Z960:Z964)</f>
        <v>25011</v>
      </c>
    </row>
    <row r="966" spans="1:26" x14ac:dyDescent="0.2">
      <c r="A966" s="116"/>
      <c r="B966" s="56"/>
      <c r="C966" s="148"/>
      <c r="D966" s="205"/>
      <c r="E966" s="51"/>
      <c r="F966" s="147"/>
      <c r="G966" s="148"/>
      <c r="J966" s="126"/>
      <c r="K966" s="51"/>
      <c r="L966" s="206"/>
      <c r="M966" s="138"/>
      <c r="N966" s="196"/>
      <c r="P966" s="151"/>
      <c r="Q966" s="152"/>
      <c r="T966" s="130"/>
      <c r="U966" s="52"/>
      <c r="V966" s="207"/>
      <c r="W966" s="142"/>
      <c r="X966" s="197"/>
      <c r="Y966" s="23"/>
      <c r="Z966" s="152"/>
    </row>
    <row r="967" spans="1:26" x14ac:dyDescent="0.2">
      <c r="A967" s="136"/>
      <c r="B967" s="75" t="s">
        <v>489</v>
      </c>
      <c r="C967" s="148"/>
      <c r="D967" s="175">
        <f>+SUBTOTAL(9,D901:D966)</f>
        <v>521234022.02999991</v>
      </c>
      <c r="E967" s="51"/>
      <c r="F967" s="147"/>
      <c r="G967" s="148"/>
      <c r="J967" s="126"/>
      <c r="K967" s="51"/>
      <c r="L967" s="178">
        <f>+SUBTOTAL(9,L901:L966)</f>
        <v>19414887</v>
      </c>
      <c r="M967" s="138"/>
      <c r="N967" s="196">
        <f>+ROUND(L967/$D967*100,2)</f>
        <v>3.72</v>
      </c>
      <c r="P967" s="151"/>
      <c r="Q967" s="152"/>
      <c r="T967" s="130"/>
      <c r="U967" s="52"/>
      <c r="V967" s="181">
        <f>+SUBTOTAL(9,V901:V966)</f>
        <v>24084498</v>
      </c>
      <c r="W967" s="142"/>
      <c r="X967" s="197">
        <f>+ROUND(V967/D967*100,2)</f>
        <v>4.62</v>
      </c>
      <c r="Y967" s="23"/>
      <c r="Z967" s="180">
        <f>+SUBTOTAL(9,Z901:Z965)</f>
        <v>4669611</v>
      </c>
    </row>
    <row r="968" spans="1:26" x14ac:dyDescent="0.2">
      <c r="B968" s="21"/>
      <c r="C968" s="148"/>
      <c r="D968" s="205"/>
      <c r="E968" s="54"/>
      <c r="F968" s="147"/>
      <c r="G968" s="148"/>
      <c r="J968" s="126"/>
      <c r="K968" s="54"/>
      <c r="L968" s="206"/>
      <c r="M968" s="138"/>
      <c r="N968" s="196"/>
      <c r="P968" s="151"/>
      <c r="Q968" s="152"/>
      <c r="T968" s="130"/>
      <c r="U968" s="53"/>
      <c r="V968" s="207"/>
      <c r="W968" s="142"/>
      <c r="X968" s="197"/>
      <c r="Y968" s="23"/>
      <c r="Z968" s="208"/>
    </row>
    <row r="969" spans="1:26" ht="13.5" thickBot="1" x14ac:dyDescent="0.25">
      <c r="A969" s="195"/>
      <c r="B969" s="37" t="s">
        <v>490</v>
      </c>
      <c r="C969" s="58"/>
      <c r="D969" s="214">
        <f>+SUBTOTAL(9,D17:D967)</f>
        <v>28640915066.539978</v>
      </c>
      <c r="E969" s="54"/>
      <c r="F969" s="59"/>
      <c r="G969" s="58"/>
      <c r="J969" s="126"/>
      <c r="K969" s="54"/>
      <c r="L969" s="215">
        <f>+SUBTOTAL(9,L17:L967)</f>
        <v>744931726</v>
      </c>
      <c r="M969" s="138"/>
      <c r="N969" s="196">
        <f>+ROUND(L969/$D969*100,2)</f>
        <v>2.6</v>
      </c>
      <c r="P969" s="77"/>
      <c r="Q969" s="76"/>
      <c r="T969" s="130"/>
      <c r="U969" s="53"/>
      <c r="V969" s="216">
        <f>+SUBTOTAL(9,V17:V967)</f>
        <v>1345685756</v>
      </c>
      <c r="W969" s="142"/>
      <c r="X969" s="197">
        <f>+ROUND(V969/D969*100,2)</f>
        <v>4.7</v>
      </c>
      <c r="Y969" s="23"/>
      <c r="Z969" s="217">
        <f>+SUBTOTAL(9,Z17:Z967)</f>
        <v>600754030</v>
      </c>
    </row>
    <row r="970" spans="1:26" ht="13.5" thickTop="1" x14ac:dyDescent="0.2"/>
    <row r="972" spans="1:26" x14ac:dyDescent="0.2">
      <c r="A972" s="202" t="s">
        <v>247</v>
      </c>
      <c r="B972" s="218" t="s">
        <v>502</v>
      </c>
    </row>
    <row r="978" spans="2:26" x14ac:dyDescent="0.2">
      <c r="B978" s="19" t="s">
        <v>246</v>
      </c>
      <c r="J978" s="97" t="s">
        <v>247</v>
      </c>
      <c r="L978" s="284">
        <v>1770617</v>
      </c>
      <c r="T978" s="100" t="s">
        <v>247</v>
      </c>
      <c r="V978" s="102">
        <v>-448124.88800000085</v>
      </c>
      <c r="Z978" s="24">
        <v>-2218741.8880000007</v>
      </c>
    </row>
  </sheetData>
  <printOptions horizontalCentered="1"/>
  <pageMargins left="0.3" right="0.3" top="0.67" bottom="0.6" header="0.27" footer="0.22"/>
  <pageSetup scale="47" fitToHeight="0" orientation="landscape" r:id="rId1"/>
  <headerFooter alignWithMargins="0"/>
  <rowBreaks count="13" manualBreakCount="13">
    <brk id="66" max="26" man="1"/>
    <brk id="137" max="26" man="1"/>
    <brk id="214" max="26" man="1"/>
    <brk id="282" max="26" man="1"/>
    <brk id="345" max="26" man="1"/>
    <brk id="420" max="26" man="1"/>
    <brk id="495" max="26" man="1"/>
    <brk id="571" max="26" man="1"/>
    <brk id="649" max="26" man="1"/>
    <brk id="721" max="26" man="1"/>
    <brk id="789" max="26" man="1"/>
    <brk id="861" max="26" man="1"/>
    <brk id="937" max="26" man="1"/>
  </row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71"/>
  <sheetViews>
    <sheetView zoomScale="80" zoomScaleNormal="80" workbookViewId="0">
      <selection activeCell="A627" sqref="A1:Z1048576"/>
    </sheetView>
  </sheetViews>
  <sheetFormatPr defaultRowHeight="12.75" x14ac:dyDescent="0.2"/>
  <cols>
    <col min="1" max="1" width="8.85546875" style="95" customWidth="1"/>
    <col min="2" max="2" width="55.5703125" style="19" bestFit="1" customWidth="1"/>
    <col min="3" max="3" width="2.7109375" style="20" customWidth="1"/>
    <col min="4" max="4" width="24.42578125" style="96" bestFit="1" customWidth="1"/>
    <col min="5" max="5" width="2.7109375" style="96" customWidth="1"/>
    <col min="6" max="6" width="12.7109375" style="20" bestFit="1" customWidth="1"/>
    <col min="7" max="7" width="2.7109375" style="20" customWidth="1"/>
    <col min="8" max="8" width="16.42578125" style="21" bestFit="1" customWidth="1"/>
    <col min="9" max="9" width="2.7109375" style="21" customWidth="1"/>
    <col min="10" max="10" width="11.5703125" style="97" bestFit="1" customWidth="1"/>
    <col min="11" max="11" width="2.7109375" style="95" customWidth="1"/>
    <col min="12" max="12" width="22.7109375" style="284" customWidth="1"/>
    <col min="13" max="13" width="2.7109375" style="98" customWidth="1"/>
    <col min="14" max="14" width="9.85546875" style="99" customWidth="1"/>
    <col min="15" max="15" width="2.7109375" style="96" customWidth="1"/>
    <col min="16" max="16" width="12.7109375" style="22" customWidth="1"/>
    <col min="17" max="17" width="2.7109375" style="22" customWidth="1"/>
    <col min="18" max="18" width="10.7109375" style="23" customWidth="1"/>
    <col min="19" max="19" width="2.7109375" style="23" customWidth="1"/>
    <col min="20" max="20" width="9.85546875" style="100" customWidth="1"/>
    <col min="21" max="21" width="2.7109375" style="101" customWidth="1"/>
    <col min="22" max="22" width="16.140625" style="102" bestFit="1" customWidth="1"/>
    <col min="23" max="23" width="2.7109375" style="103" customWidth="1"/>
    <col min="24" max="24" width="9.85546875" style="104" customWidth="1"/>
    <col min="25" max="25" width="2.7109375" style="24" customWidth="1"/>
    <col min="26" max="26" width="23.28515625" style="24" bestFit="1" customWidth="1"/>
    <col min="27" max="27" width="5.5703125" style="244" customWidth="1"/>
    <col min="28" max="29" width="9.140625" style="14"/>
    <col min="30" max="30" width="15" style="14" bestFit="1" customWidth="1"/>
    <col min="31" max="16384" width="9.140625" style="14"/>
  </cols>
  <sheetData>
    <row r="1" spans="1:34" s="225" customFormat="1" x14ac:dyDescent="0.2">
      <c r="A1" s="79" t="s">
        <v>39</v>
      </c>
      <c r="B1" s="16"/>
      <c r="C1" s="16"/>
      <c r="D1" s="79"/>
      <c r="E1" s="79"/>
      <c r="F1" s="16"/>
      <c r="G1" s="16"/>
      <c r="H1" s="16"/>
      <c r="I1" s="16"/>
      <c r="J1" s="80"/>
      <c r="K1" s="79"/>
      <c r="L1" s="81"/>
      <c r="M1" s="82"/>
      <c r="N1" s="83"/>
      <c r="O1" s="79"/>
      <c r="P1" s="17"/>
      <c r="Q1" s="17"/>
      <c r="R1" s="17"/>
      <c r="S1" s="17"/>
      <c r="T1" s="84"/>
      <c r="U1" s="85"/>
      <c r="V1" s="86"/>
      <c r="W1" s="87"/>
      <c r="X1" s="88"/>
      <c r="Y1" s="17"/>
      <c r="Z1" s="17"/>
      <c r="AA1" s="243"/>
    </row>
    <row r="2" spans="1:34" s="225" customFormat="1" x14ac:dyDescent="0.2">
      <c r="A2" s="79"/>
      <c r="B2" s="16"/>
      <c r="C2" s="16"/>
      <c r="D2" s="79"/>
      <c r="E2" s="79"/>
      <c r="F2" s="16"/>
      <c r="G2" s="16"/>
      <c r="H2" s="16"/>
      <c r="I2" s="16"/>
      <c r="J2" s="80"/>
      <c r="K2" s="79"/>
      <c r="L2" s="81"/>
      <c r="M2" s="82"/>
      <c r="N2" s="83"/>
      <c r="O2" s="79"/>
      <c r="P2" s="17"/>
      <c r="Q2" s="17"/>
      <c r="R2" s="17"/>
      <c r="S2" s="17"/>
      <c r="T2" s="84"/>
      <c r="U2" s="85"/>
      <c r="V2" s="86"/>
      <c r="W2" s="87"/>
      <c r="X2" s="88"/>
      <c r="Y2" s="17"/>
      <c r="Z2" s="17"/>
      <c r="AA2" s="243"/>
    </row>
    <row r="3" spans="1:34" s="225" customFormat="1" x14ac:dyDescent="0.2">
      <c r="A3" s="79" t="s">
        <v>491</v>
      </c>
      <c r="B3" s="16"/>
      <c r="C3" s="16"/>
      <c r="D3" s="79"/>
      <c r="E3" s="79"/>
      <c r="F3" s="16"/>
      <c r="G3" s="16"/>
      <c r="H3" s="16"/>
      <c r="I3" s="16"/>
      <c r="J3" s="80"/>
      <c r="K3" s="79"/>
      <c r="L3" s="81"/>
      <c r="M3" s="82"/>
      <c r="N3" s="83"/>
      <c r="O3" s="79"/>
      <c r="P3" s="17"/>
      <c r="Q3" s="17"/>
      <c r="R3" s="17"/>
      <c r="S3" s="17"/>
      <c r="T3" s="84"/>
      <c r="U3" s="85"/>
      <c r="V3" s="86"/>
      <c r="W3" s="87"/>
      <c r="X3" s="88"/>
      <c r="Y3" s="17"/>
      <c r="Z3" s="17"/>
      <c r="AA3" s="243"/>
    </row>
    <row r="4" spans="1:34" s="225" customFormat="1" x14ac:dyDescent="0.2">
      <c r="A4" s="79" t="s">
        <v>40</v>
      </c>
      <c r="B4" s="16"/>
      <c r="C4" s="16"/>
      <c r="D4" s="79"/>
      <c r="E4" s="79"/>
      <c r="F4" s="16"/>
      <c r="G4" s="16"/>
      <c r="H4" s="16"/>
      <c r="I4" s="16"/>
      <c r="J4" s="80"/>
      <c r="K4" s="79"/>
      <c r="L4" s="81"/>
      <c r="M4" s="82"/>
      <c r="N4" s="83"/>
      <c r="O4" s="79"/>
      <c r="P4" s="17"/>
      <c r="Q4" s="17"/>
      <c r="R4" s="17"/>
      <c r="S4" s="17"/>
      <c r="T4" s="84"/>
      <c r="U4" s="85"/>
      <c r="V4" s="86"/>
      <c r="W4" s="87"/>
      <c r="X4" s="88"/>
      <c r="Y4" s="17"/>
      <c r="Z4" s="17"/>
      <c r="AA4" s="243"/>
    </row>
    <row r="5" spans="1:34" x14ac:dyDescent="0.2">
      <c r="A5" s="79" t="s">
        <v>521</v>
      </c>
      <c r="B5" s="16"/>
      <c r="C5" s="16"/>
      <c r="D5" s="16"/>
      <c r="E5" s="16"/>
      <c r="F5" s="16"/>
      <c r="G5" s="16"/>
      <c r="H5" s="80"/>
      <c r="I5" s="79"/>
      <c r="J5" s="79"/>
      <c r="K5" s="16"/>
      <c r="L5" s="81"/>
      <c r="M5" s="81"/>
      <c r="N5" s="83"/>
      <c r="O5" s="79"/>
      <c r="P5" s="86"/>
      <c r="Q5" s="87"/>
      <c r="R5" s="89"/>
      <c r="S5" s="85"/>
      <c r="T5" s="90"/>
      <c r="U5" s="91"/>
      <c r="V5" s="92"/>
      <c r="W5" s="93"/>
      <c r="X5" s="94"/>
      <c r="Y5" s="18"/>
      <c r="Z5" s="18"/>
    </row>
    <row r="7" spans="1:34" x14ac:dyDescent="0.2">
      <c r="F7" s="25" t="s">
        <v>42</v>
      </c>
      <c r="G7" s="26"/>
      <c r="H7" s="26"/>
      <c r="I7" s="26"/>
      <c r="J7" s="105"/>
      <c r="K7" s="106"/>
      <c r="L7" s="107"/>
      <c r="M7" s="108"/>
      <c r="N7" s="109"/>
      <c r="O7" s="110"/>
      <c r="P7" s="25" t="s">
        <v>492</v>
      </c>
      <c r="Q7" s="25"/>
      <c r="R7" s="25"/>
      <c r="S7" s="25"/>
      <c r="T7" s="111"/>
      <c r="U7" s="112"/>
      <c r="V7" s="113"/>
      <c r="W7" s="114"/>
      <c r="X7" s="115"/>
    </row>
    <row r="8" spans="1:34" x14ac:dyDescent="0.2">
      <c r="A8" s="116"/>
      <c r="B8" s="21"/>
      <c r="C8" s="21"/>
      <c r="D8" s="117"/>
      <c r="E8" s="117"/>
      <c r="F8" s="246" t="s">
        <v>43</v>
      </c>
      <c r="G8" s="21"/>
      <c r="H8" s="246"/>
      <c r="I8" s="246"/>
      <c r="J8" s="247" t="s">
        <v>44</v>
      </c>
      <c r="K8" s="116"/>
      <c r="L8" s="248" t="s">
        <v>45</v>
      </c>
      <c r="M8" s="249"/>
      <c r="N8" s="250"/>
      <c r="O8" s="117"/>
      <c r="P8" s="246" t="s">
        <v>43</v>
      </c>
      <c r="Q8" s="23"/>
      <c r="R8" s="246"/>
      <c r="S8" s="246"/>
      <c r="T8" s="247" t="s">
        <v>44</v>
      </c>
      <c r="U8" s="118"/>
      <c r="V8" s="248" t="s">
        <v>45</v>
      </c>
      <c r="W8" s="249"/>
      <c r="X8" s="250"/>
    </row>
    <row r="9" spans="1:34" x14ac:dyDescent="0.2">
      <c r="A9" s="116"/>
      <c r="B9" s="21"/>
      <c r="C9" s="246"/>
      <c r="D9" s="117" t="s">
        <v>46</v>
      </c>
      <c r="E9" s="117"/>
      <c r="F9" s="246" t="s">
        <v>47</v>
      </c>
      <c r="G9" s="27"/>
      <c r="H9" s="246" t="s">
        <v>48</v>
      </c>
      <c r="I9" s="246"/>
      <c r="J9" s="247" t="s">
        <v>49</v>
      </c>
      <c r="K9" s="116"/>
      <c r="L9" s="251" t="s">
        <v>50</v>
      </c>
      <c r="M9" s="252"/>
      <c r="N9" s="253" t="s">
        <v>51</v>
      </c>
      <c r="O9" s="117"/>
      <c r="P9" s="246" t="s">
        <v>47</v>
      </c>
      <c r="Q9" s="28"/>
      <c r="R9" s="246" t="s">
        <v>48</v>
      </c>
      <c r="S9" s="246"/>
      <c r="T9" s="247" t="s">
        <v>49</v>
      </c>
      <c r="U9" s="118"/>
      <c r="V9" s="251" t="s">
        <v>50</v>
      </c>
      <c r="W9" s="252"/>
      <c r="X9" s="253" t="s">
        <v>51</v>
      </c>
      <c r="Z9" s="29" t="s">
        <v>52</v>
      </c>
    </row>
    <row r="10" spans="1:34" x14ac:dyDescent="0.2">
      <c r="A10" s="119"/>
      <c r="B10" s="30" t="s">
        <v>53</v>
      </c>
      <c r="D10" s="120" t="s">
        <v>54</v>
      </c>
      <c r="E10" s="121"/>
      <c r="F10" s="254" t="s">
        <v>55</v>
      </c>
      <c r="G10" s="31"/>
      <c r="H10" s="254" t="s">
        <v>56</v>
      </c>
      <c r="I10" s="246"/>
      <c r="J10" s="255" t="s">
        <v>57</v>
      </c>
      <c r="K10" s="119"/>
      <c r="L10" s="255" t="s">
        <v>58</v>
      </c>
      <c r="M10" s="246"/>
      <c r="N10" s="256" t="s">
        <v>59</v>
      </c>
      <c r="O10" s="121"/>
      <c r="P10" s="254" t="s">
        <v>55</v>
      </c>
      <c r="Q10" s="32"/>
      <c r="R10" s="254" t="s">
        <v>56</v>
      </c>
      <c r="S10" s="246"/>
      <c r="T10" s="255" t="s">
        <v>57</v>
      </c>
      <c r="U10" s="122"/>
      <c r="V10" s="255" t="s">
        <v>58</v>
      </c>
      <c r="W10" s="246"/>
      <c r="X10" s="256" t="s">
        <v>59</v>
      </c>
      <c r="Z10" s="255" t="s">
        <v>60</v>
      </c>
    </row>
    <row r="11" spans="1:34" s="257" customFormat="1" x14ac:dyDescent="0.2">
      <c r="A11" s="123"/>
      <c r="B11" s="33">
        <v>-1</v>
      </c>
      <c r="C11" s="20"/>
      <c r="D11" s="34">
        <v>-2</v>
      </c>
      <c r="E11" s="34"/>
      <c r="F11" s="247">
        <v>-3</v>
      </c>
      <c r="G11" s="247"/>
      <c r="H11" s="247">
        <v>-4</v>
      </c>
      <c r="I11" s="247"/>
      <c r="J11" s="124">
        <v>-5</v>
      </c>
      <c r="K11" s="123"/>
      <c r="L11" s="124">
        <v>-6</v>
      </c>
      <c r="M11" s="247"/>
      <c r="N11" s="124">
        <v>-7</v>
      </c>
      <c r="O11" s="124"/>
      <c r="P11" s="247">
        <v>-8</v>
      </c>
      <c r="Q11" s="247"/>
      <c r="R11" s="247">
        <v>-9</v>
      </c>
      <c r="S11" s="247"/>
      <c r="T11" s="247">
        <v>-10</v>
      </c>
      <c r="U11" s="124"/>
      <c r="V11" s="247">
        <v>-11</v>
      </c>
      <c r="W11" s="247"/>
      <c r="X11" s="124">
        <v>-12</v>
      </c>
      <c r="Y11" s="35"/>
      <c r="Z11" s="247">
        <v>-13</v>
      </c>
      <c r="AA11" s="258"/>
      <c r="AB11" s="14"/>
    </row>
    <row r="12" spans="1:34" x14ac:dyDescent="0.2">
      <c r="A12" s="116"/>
      <c r="B12" s="36"/>
      <c r="C12" s="125"/>
      <c r="D12" s="125"/>
      <c r="E12" s="125"/>
      <c r="F12" s="125"/>
      <c r="G12" s="21"/>
      <c r="H12" s="126"/>
      <c r="J12" s="126"/>
      <c r="K12" s="116"/>
      <c r="L12" s="125"/>
      <c r="M12" s="127"/>
      <c r="N12" s="128"/>
      <c r="O12" s="116"/>
      <c r="P12" s="129"/>
      <c r="Q12" s="129"/>
      <c r="T12" s="130"/>
      <c r="U12" s="118"/>
      <c r="V12" s="129"/>
      <c r="W12" s="131"/>
      <c r="X12" s="132"/>
      <c r="Z12" s="129"/>
    </row>
    <row r="13" spans="1:34" s="225" customFormat="1" x14ac:dyDescent="0.2">
      <c r="A13" s="133" t="s">
        <v>61</v>
      </c>
      <c r="B13" s="37"/>
      <c r="C13" s="134"/>
      <c r="D13" s="135"/>
      <c r="E13" s="135"/>
      <c r="F13" s="134"/>
      <c r="G13" s="134"/>
      <c r="H13" s="38"/>
      <c r="I13" s="38"/>
      <c r="J13" s="123"/>
      <c r="K13" s="136"/>
      <c r="L13" s="137"/>
      <c r="M13" s="138"/>
      <c r="N13" s="139"/>
      <c r="O13" s="135"/>
      <c r="P13" s="140"/>
      <c r="Q13" s="140"/>
      <c r="R13" s="29"/>
      <c r="S13" s="29"/>
      <c r="T13" s="124"/>
      <c r="U13" s="117"/>
      <c r="V13" s="141"/>
      <c r="W13" s="142"/>
      <c r="X13" s="143"/>
      <c r="Y13" s="39"/>
      <c r="Z13" s="141"/>
      <c r="AA13" s="243"/>
    </row>
    <row r="14" spans="1:34" s="225" customFormat="1" x14ac:dyDescent="0.2">
      <c r="A14" s="133"/>
      <c r="B14" s="37"/>
      <c r="C14" s="134"/>
      <c r="D14" s="135"/>
      <c r="E14" s="135"/>
      <c r="F14" s="134"/>
      <c r="G14" s="134"/>
      <c r="H14" s="38"/>
      <c r="I14" s="38"/>
      <c r="J14" s="123"/>
      <c r="K14" s="136"/>
      <c r="L14" s="137"/>
      <c r="M14" s="138"/>
      <c r="N14" s="139"/>
      <c r="O14" s="135"/>
      <c r="P14" s="140"/>
      <c r="Q14" s="140"/>
      <c r="R14" s="29"/>
      <c r="S14" s="29"/>
      <c r="T14" s="124"/>
      <c r="U14" s="117"/>
      <c r="V14" s="141"/>
      <c r="W14" s="142"/>
      <c r="X14" s="143"/>
      <c r="Y14" s="39"/>
      <c r="Z14" s="141"/>
      <c r="AA14" s="243"/>
    </row>
    <row r="15" spans="1:34" x14ac:dyDescent="0.2">
      <c r="A15" s="144" t="s">
        <v>62</v>
      </c>
      <c r="B15" s="36"/>
      <c r="C15" s="145"/>
      <c r="D15" s="146"/>
      <c r="E15" s="146"/>
      <c r="F15" s="147"/>
      <c r="G15" s="148"/>
      <c r="H15" s="40"/>
      <c r="J15" s="126"/>
      <c r="K15" s="116"/>
      <c r="L15" s="149"/>
      <c r="M15" s="127"/>
      <c r="N15" s="150"/>
      <c r="O15" s="146"/>
      <c r="P15" s="151"/>
      <c r="Q15" s="152"/>
      <c r="T15" s="130"/>
      <c r="U15" s="118"/>
      <c r="V15" s="153"/>
      <c r="W15" s="131"/>
      <c r="X15" s="154"/>
      <c r="Z15" s="153"/>
      <c r="AC15" s="241"/>
      <c r="AD15" s="241"/>
      <c r="AE15" s="241"/>
      <c r="AG15" s="259"/>
      <c r="AH15" s="259"/>
    </row>
    <row r="16" spans="1:34" x14ac:dyDescent="0.2">
      <c r="A16" s="116"/>
      <c r="B16" s="36"/>
      <c r="C16" s="145"/>
      <c r="D16" s="146"/>
      <c r="E16" s="146"/>
      <c r="F16" s="147"/>
      <c r="G16" s="148"/>
      <c r="H16" s="40"/>
      <c r="J16" s="126"/>
      <c r="K16" s="116"/>
      <c r="L16" s="149"/>
      <c r="M16" s="127"/>
      <c r="N16" s="150"/>
      <c r="O16" s="146"/>
      <c r="P16" s="151"/>
      <c r="Q16" s="152"/>
      <c r="T16" s="130"/>
      <c r="U16" s="118"/>
      <c r="V16" s="153"/>
      <c r="W16" s="131"/>
      <c r="X16" s="154"/>
      <c r="Z16" s="153"/>
      <c r="AC16" s="241"/>
      <c r="AD16" s="241"/>
      <c r="AE16" s="241"/>
      <c r="AG16" s="259"/>
      <c r="AH16" s="259"/>
    </row>
    <row r="17" spans="1:34" x14ac:dyDescent="0.2">
      <c r="A17" s="116"/>
      <c r="B17" s="36" t="s">
        <v>63</v>
      </c>
      <c r="C17" s="145"/>
      <c r="D17" s="146"/>
      <c r="E17" s="146"/>
      <c r="F17" s="147"/>
      <c r="G17" s="148"/>
      <c r="H17" s="40"/>
      <c r="J17" s="126"/>
      <c r="K17" s="116"/>
      <c r="L17" s="149"/>
      <c r="M17" s="127"/>
      <c r="N17" s="150"/>
      <c r="O17" s="146"/>
      <c r="P17" s="151"/>
      <c r="Q17" s="152"/>
      <c r="T17" s="130"/>
      <c r="U17" s="118"/>
      <c r="V17" s="153"/>
      <c r="W17" s="131"/>
      <c r="X17" s="154"/>
      <c r="Z17" s="153"/>
      <c r="AC17" s="241"/>
      <c r="AD17" s="241"/>
      <c r="AE17" s="241"/>
      <c r="AG17" s="259"/>
      <c r="AH17" s="259"/>
    </row>
    <row r="18" spans="1:34" x14ac:dyDescent="0.2">
      <c r="A18" s="116">
        <v>310.2</v>
      </c>
      <c r="B18" s="36" t="s">
        <v>64</v>
      </c>
      <c r="C18" s="145"/>
      <c r="D18" s="146">
        <v>1368465.38</v>
      </c>
      <c r="E18" s="146"/>
      <c r="F18" s="155">
        <v>47118</v>
      </c>
      <c r="G18" s="152"/>
      <c r="H18" s="156" t="s">
        <v>65</v>
      </c>
      <c r="I18" s="23"/>
      <c r="J18" s="157">
        <v>0</v>
      </c>
      <c r="K18" s="116"/>
      <c r="L18" s="149">
        <f t="shared" ref="L18:L23" si="0">+ROUND(N18*D18/100,0)</f>
        <v>78276</v>
      </c>
      <c r="M18" s="127"/>
      <c r="N18" s="158">
        <v>5.72</v>
      </c>
      <c r="O18" s="146"/>
      <c r="P18" s="155">
        <v>45777</v>
      </c>
      <c r="Q18" s="152"/>
      <c r="R18" s="155" t="s">
        <v>65</v>
      </c>
      <c r="T18" s="159">
        <v>0</v>
      </c>
      <c r="U18" s="160"/>
      <c r="V18" s="153">
        <v>128080</v>
      </c>
      <c r="W18" s="161"/>
      <c r="X18" s="162">
        <v>9.36</v>
      </c>
      <c r="Z18" s="153">
        <f t="shared" ref="Z18:Z23" si="1">+V18-L18</f>
        <v>49804</v>
      </c>
      <c r="AC18" s="241"/>
      <c r="AD18" s="241"/>
      <c r="AE18" s="241"/>
      <c r="AG18" s="259"/>
      <c r="AH18" s="259"/>
    </row>
    <row r="19" spans="1:34" x14ac:dyDescent="0.2">
      <c r="A19" s="116">
        <v>311</v>
      </c>
      <c r="B19" s="36" t="s">
        <v>66</v>
      </c>
      <c r="C19" s="148"/>
      <c r="D19" s="146">
        <v>65988086.270000003</v>
      </c>
      <c r="E19" s="146"/>
      <c r="F19" s="155">
        <v>47118</v>
      </c>
      <c r="G19" s="152"/>
      <c r="H19" s="156" t="s">
        <v>522</v>
      </c>
      <c r="I19" s="23"/>
      <c r="J19" s="157">
        <v>-5</v>
      </c>
      <c r="K19" s="164"/>
      <c r="L19" s="149">
        <f t="shared" si="0"/>
        <v>2665919</v>
      </c>
      <c r="M19" s="165"/>
      <c r="N19" s="158">
        <v>4.04</v>
      </c>
      <c r="O19" s="146"/>
      <c r="P19" s="155">
        <v>45777</v>
      </c>
      <c r="Q19" s="152"/>
      <c r="R19" s="155" t="s">
        <v>68</v>
      </c>
      <c r="T19" s="159">
        <v>-4</v>
      </c>
      <c r="U19" s="160"/>
      <c r="V19" s="153">
        <v>5847215</v>
      </c>
      <c r="W19" s="161"/>
      <c r="X19" s="162">
        <v>8.86</v>
      </c>
      <c r="Y19" s="41"/>
      <c r="Z19" s="153">
        <f t="shared" si="1"/>
        <v>3181296</v>
      </c>
      <c r="AC19" s="241"/>
      <c r="AD19" s="241"/>
      <c r="AE19" s="241"/>
      <c r="AG19" s="259"/>
      <c r="AH19" s="259"/>
    </row>
    <row r="20" spans="1:34" x14ac:dyDescent="0.2">
      <c r="A20" s="116">
        <v>312</v>
      </c>
      <c r="B20" s="36" t="s">
        <v>69</v>
      </c>
      <c r="C20" s="145"/>
      <c r="D20" s="146">
        <v>332618403.12</v>
      </c>
      <c r="F20" s="155">
        <v>47118</v>
      </c>
      <c r="G20" s="152"/>
      <c r="H20" s="156" t="s">
        <v>523</v>
      </c>
      <c r="I20" s="23"/>
      <c r="J20" s="157">
        <v>-4</v>
      </c>
      <c r="K20" s="116"/>
      <c r="L20" s="149">
        <f t="shared" si="0"/>
        <v>16431349</v>
      </c>
      <c r="M20" s="127"/>
      <c r="N20" s="158">
        <v>4.9400000000000004</v>
      </c>
      <c r="P20" s="155">
        <v>45777</v>
      </c>
      <c r="Q20" s="152"/>
      <c r="R20" s="155" t="s">
        <v>71</v>
      </c>
      <c r="T20" s="159">
        <v>-5</v>
      </c>
      <c r="U20" s="118"/>
      <c r="V20" s="153">
        <v>31191212</v>
      </c>
      <c r="W20" s="131"/>
      <c r="X20" s="162">
        <v>9.3800000000000008</v>
      </c>
      <c r="Z20" s="153">
        <f t="shared" si="1"/>
        <v>14759863</v>
      </c>
      <c r="AC20" s="241"/>
      <c r="AD20" s="241"/>
      <c r="AE20" s="241"/>
      <c r="AG20" s="259"/>
      <c r="AH20" s="259"/>
    </row>
    <row r="21" spans="1:34" x14ac:dyDescent="0.2">
      <c r="A21" s="116">
        <v>314</v>
      </c>
      <c r="B21" s="36" t="s">
        <v>72</v>
      </c>
      <c r="C21" s="145"/>
      <c r="D21" s="146">
        <v>65129698.719999999</v>
      </c>
      <c r="F21" s="155">
        <v>47118</v>
      </c>
      <c r="G21" s="152"/>
      <c r="H21" s="156" t="s">
        <v>524</v>
      </c>
      <c r="I21" s="23"/>
      <c r="J21" s="157">
        <v>-5</v>
      </c>
      <c r="K21" s="116"/>
      <c r="L21" s="149">
        <f t="shared" si="0"/>
        <v>3041557</v>
      </c>
      <c r="M21" s="127"/>
      <c r="N21" s="158">
        <v>4.67</v>
      </c>
      <c r="P21" s="155">
        <v>45777</v>
      </c>
      <c r="Q21" s="152"/>
      <c r="R21" s="155" t="s">
        <v>74</v>
      </c>
      <c r="T21" s="159">
        <v>-5</v>
      </c>
      <c r="U21" s="118"/>
      <c r="V21" s="153">
        <v>5763040</v>
      </c>
      <c r="W21" s="131"/>
      <c r="X21" s="162">
        <v>8.85</v>
      </c>
      <c r="Z21" s="153">
        <f t="shared" si="1"/>
        <v>2721483</v>
      </c>
      <c r="AC21" s="241"/>
      <c r="AD21" s="241"/>
      <c r="AE21" s="241"/>
      <c r="AG21" s="259"/>
      <c r="AH21" s="259"/>
    </row>
    <row r="22" spans="1:34" x14ac:dyDescent="0.2">
      <c r="A22" s="116">
        <v>315</v>
      </c>
      <c r="B22" s="36" t="s">
        <v>75</v>
      </c>
      <c r="C22" s="148"/>
      <c r="D22" s="146">
        <v>68028168.849999994</v>
      </c>
      <c r="E22" s="146"/>
      <c r="F22" s="155">
        <v>47118</v>
      </c>
      <c r="G22" s="152"/>
      <c r="H22" s="156" t="s">
        <v>76</v>
      </c>
      <c r="I22" s="23"/>
      <c r="J22" s="157">
        <v>-4</v>
      </c>
      <c r="K22" s="116"/>
      <c r="L22" s="149">
        <f t="shared" si="0"/>
        <v>2707521</v>
      </c>
      <c r="M22" s="127"/>
      <c r="N22" s="158">
        <v>3.98</v>
      </c>
      <c r="O22" s="146"/>
      <c r="P22" s="155">
        <v>45777</v>
      </c>
      <c r="Q22" s="152"/>
      <c r="R22" s="155" t="s">
        <v>77</v>
      </c>
      <c r="T22" s="159">
        <v>-4</v>
      </c>
      <c r="U22" s="118"/>
      <c r="V22" s="153">
        <v>5421531</v>
      </c>
      <c r="W22" s="131"/>
      <c r="X22" s="162">
        <v>7.97</v>
      </c>
      <c r="Z22" s="153">
        <f t="shared" si="1"/>
        <v>2714010</v>
      </c>
      <c r="AC22" s="241"/>
      <c r="AD22" s="241"/>
      <c r="AE22" s="241"/>
      <c r="AG22" s="259"/>
      <c r="AH22" s="259"/>
    </row>
    <row r="23" spans="1:34" x14ac:dyDescent="0.2">
      <c r="A23" s="116">
        <v>316</v>
      </c>
      <c r="B23" s="36" t="s">
        <v>78</v>
      </c>
      <c r="C23" s="145"/>
      <c r="D23" s="146">
        <v>3846149.59</v>
      </c>
      <c r="E23" s="146"/>
      <c r="F23" s="155">
        <v>47118</v>
      </c>
      <c r="G23" s="152"/>
      <c r="H23" s="156" t="s">
        <v>79</v>
      </c>
      <c r="I23" s="23"/>
      <c r="J23" s="157">
        <v>-5</v>
      </c>
      <c r="K23" s="116"/>
      <c r="L23" s="149">
        <f t="shared" si="0"/>
        <v>189231</v>
      </c>
      <c r="M23" s="127"/>
      <c r="N23" s="158">
        <v>4.92</v>
      </c>
      <c r="O23" s="146"/>
      <c r="P23" s="155">
        <v>45777</v>
      </c>
      <c r="Q23" s="152"/>
      <c r="R23" s="155" t="s">
        <v>80</v>
      </c>
      <c r="T23" s="159">
        <v>-4</v>
      </c>
      <c r="U23" s="118"/>
      <c r="V23" s="153">
        <v>318093</v>
      </c>
      <c r="W23" s="131"/>
      <c r="X23" s="162">
        <v>8.27</v>
      </c>
      <c r="Z23" s="153">
        <f t="shared" si="1"/>
        <v>128862</v>
      </c>
      <c r="AC23" s="241"/>
      <c r="AD23" s="241"/>
      <c r="AE23" s="241"/>
      <c r="AG23" s="259"/>
      <c r="AH23" s="259"/>
    </row>
    <row r="24" spans="1:34" ht="15" x14ac:dyDescent="0.25">
      <c r="A24" s="116"/>
      <c r="B24" s="42" t="s">
        <v>81</v>
      </c>
      <c r="C24" s="145"/>
      <c r="D24" s="166">
        <f>+SUBTOTAL(9,D18:D23)</f>
        <v>536978971.93000007</v>
      </c>
      <c r="E24" s="146"/>
      <c r="F24" s="151"/>
      <c r="G24" s="152"/>
      <c r="H24" s="45"/>
      <c r="I24" s="23"/>
      <c r="J24" s="130"/>
      <c r="K24" s="116"/>
      <c r="L24" s="167">
        <f>+SUBTOTAL(9,L17:L23)</f>
        <v>25113853</v>
      </c>
      <c r="M24" s="127"/>
      <c r="N24" s="43">
        <f>+ROUND(L24/$D24*100,2)</f>
        <v>4.68</v>
      </c>
      <c r="O24" s="146"/>
      <c r="P24" s="151"/>
      <c r="Q24" s="152"/>
      <c r="T24" s="130"/>
      <c r="U24" s="118"/>
      <c r="V24" s="168">
        <f>+SUBTOTAL(9,V17:V23)</f>
        <v>48669171</v>
      </c>
      <c r="W24" s="131"/>
      <c r="X24" s="44">
        <f>+ROUND(V24/$D24*100,2)</f>
        <v>9.06</v>
      </c>
      <c r="Z24" s="168">
        <f>+SUBTOTAL(9,Z17:Z23)</f>
        <v>23555318</v>
      </c>
      <c r="AC24" s="241"/>
      <c r="AD24" s="241"/>
      <c r="AE24" s="241"/>
      <c r="AG24" s="259"/>
      <c r="AH24" s="259"/>
    </row>
    <row r="25" spans="1:34" x14ac:dyDescent="0.2">
      <c r="A25" s="116"/>
      <c r="B25" s="36"/>
      <c r="C25" s="145"/>
      <c r="D25" s="146"/>
      <c r="E25" s="146"/>
      <c r="F25" s="151"/>
      <c r="G25" s="152"/>
      <c r="H25" s="45"/>
      <c r="I25" s="23"/>
      <c r="J25" s="130"/>
      <c r="K25" s="116"/>
      <c r="L25" s="149"/>
      <c r="M25" s="127"/>
      <c r="N25" s="150"/>
      <c r="O25" s="146"/>
      <c r="P25" s="151"/>
      <c r="Q25" s="152"/>
      <c r="T25" s="130"/>
      <c r="U25" s="118"/>
      <c r="V25" s="153"/>
      <c r="W25" s="131"/>
      <c r="X25" s="154"/>
      <c r="Z25" s="153"/>
      <c r="AC25" s="241"/>
      <c r="AD25" s="241"/>
      <c r="AE25" s="241"/>
      <c r="AG25" s="259"/>
      <c r="AH25" s="259"/>
    </row>
    <row r="26" spans="1:34" x14ac:dyDescent="0.2">
      <c r="A26" s="144" t="s">
        <v>82</v>
      </c>
      <c r="B26" s="36"/>
      <c r="C26" s="145"/>
      <c r="D26" s="146"/>
      <c r="F26" s="151"/>
      <c r="G26" s="152"/>
      <c r="H26" s="45"/>
      <c r="I26" s="23"/>
      <c r="J26" s="130"/>
      <c r="K26" s="116"/>
      <c r="L26" s="149"/>
      <c r="M26" s="127"/>
      <c r="N26" s="150"/>
      <c r="P26" s="151"/>
      <c r="Q26" s="152"/>
      <c r="T26" s="130"/>
      <c r="U26" s="118"/>
      <c r="V26" s="153"/>
      <c r="W26" s="131"/>
      <c r="X26" s="154"/>
      <c r="Z26" s="153"/>
      <c r="AC26" s="241"/>
      <c r="AD26" s="241"/>
      <c r="AE26" s="241"/>
      <c r="AG26" s="259"/>
      <c r="AH26" s="259"/>
    </row>
    <row r="27" spans="1:34" x14ac:dyDescent="0.2">
      <c r="A27" s="116"/>
      <c r="B27" s="36"/>
      <c r="C27" s="145"/>
      <c r="D27" s="146"/>
      <c r="E27" s="146"/>
      <c r="F27" s="151"/>
      <c r="G27" s="152"/>
      <c r="H27" s="45"/>
      <c r="I27" s="23"/>
      <c r="J27" s="130"/>
      <c r="K27" s="116"/>
      <c r="L27" s="149"/>
      <c r="M27" s="127"/>
      <c r="N27" s="150"/>
      <c r="O27" s="146"/>
      <c r="P27" s="151"/>
      <c r="Q27" s="152"/>
      <c r="T27" s="130"/>
      <c r="U27" s="118"/>
      <c r="V27" s="153"/>
      <c r="W27" s="131"/>
      <c r="X27" s="154"/>
      <c r="Z27" s="153"/>
      <c r="AC27" s="241"/>
      <c r="AD27" s="241"/>
      <c r="AE27" s="241"/>
      <c r="AG27" s="259"/>
      <c r="AH27" s="259"/>
    </row>
    <row r="28" spans="1:34" x14ac:dyDescent="0.2">
      <c r="A28" s="116"/>
      <c r="B28" s="36" t="s">
        <v>82</v>
      </c>
      <c r="C28" s="145"/>
      <c r="D28" s="146"/>
      <c r="E28" s="146"/>
      <c r="F28" s="151"/>
      <c r="G28" s="152"/>
      <c r="H28" s="45"/>
      <c r="I28" s="23"/>
      <c r="J28" s="130"/>
      <c r="K28" s="116"/>
      <c r="L28" s="149"/>
      <c r="M28" s="127"/>
      <c r="N28" s="150"/>
      <c r="O28" s="146"/>
      <c r="P28" s="151"/>
      <c r="Q28" s="152"/>
      <c r="T28" s="130"/>
      <c r="U28" s="118"/>
      <c r="V28" s="153"/>
      <c r="W28" s="131"/>
      <c r="X28" s="154"/>
      <c r="Z28" s="153"/>
      <c r="AC28" s="241"/>
      <c r="AD28" s="241"/>
      <c r="AE28" s="241"/>
      <c r="AG28" s="259"/>
      <c r="AH28" s="259"/>
    </row>
    <row r="29" spans="1:34" x14ac:dyDescent="0.2">
      <c r="A29" s="116">
        <v>311</v>
      </c>
      <c r="B29" s="36" t="s">
        <v>66</v>
      </c>
      <c r="C29" s="145"/>
      <c r="D29" s="146">
        <v>65404494.030000001</v>
      </c>
      <c r="E29" s="146"/>
      <c r="F29" s="155">
        <v>48579</v>
      </c>
      <c r="G29" s="152"/>
      <c r="H29" s="156" t="s">
        <v>522</v>
      </c>
      <c r="I29" s="23"/>
      <c r="J29" s="157">
        <v>-5</v>
      </c>
      <c r="K29" s="116"/>
      <c r="L29" s="149">
        <f>+ROUND(N29*D29/100,0)</f>
        <v>1510844</v>
      </c>
      <c r="M29" s="127"/>
      <c r="N29" s="158">
        <v>2.31</v>
      </c>
      <c r="O29" s="146"/>
      <c r="P29" s="155">
        <v>46752</v>
      </c>
      <c r="Q29" s="152"/>
      <c r="R29" s="155" t="s">
        <v>68</v>
      </c>
      <c r="T29" s="159">
        <v>-6</v>
      </c>
      <c r="U29" s="118"/>
      <c r="V29" s="153">
        <v>3355020</v>
      </c>
      <c r="W29" s="131"/>
      <c r="X29" s="162">
        <v>5.13</v>
      </c>
      <c r="Z29" s="153">
        <f t="shared" ref="Z29:Z33" si="2">+V29-L29</f>
        <v>1844176</v>
      </c>
      <c r="AC29" s="241"/>
      <c r="AD29" s="241"/>
      <c r="AE29" s="241"/>
      <c r="AG29" s="259"/>
      <c r="AH29" s="259"/>
    </row>
    <row r="30" spans="1:34" x14ac:dyDescent="0.2">
      <c r="A30" s="116">
        <v>312</v>
      </c>
      <c r="B30" s="36" t="s">
        <v>69</v>
      </c>
      <c r="C30" s="145"/>
      <c r="D30" s="146">
        <v>127271436.31</v>
      </c>
      <c r="E30" s="146"/>
      <c r="F30" s="155">
        <v>48579</v>
      </c>
      <c r="G30" s="152"/>
      <c r="H30" s="156" t="s">
        <v>523</v>
      </c>
      <c r="I30" s="23"/>
      <c r="J30" s="157">
        <v>-5</v>
      </c>
      <c r="K30" s="116"/>
      <c r="L30" s="149">
        <f>+ROUND(N30*D30/100,0)</f>
        <v>3576327</v>
      </c>
      <c r="M30" s="127"/>
      <c r="N30" s="158">
        <v>2.81</v>
      </c>
      <c r="O30" s="146"/>
      <c r="P30" s="155">
        <v>46752</v>
      </c>
      <c r="Q30" s="152"/>
      <c r="R30" s="155" t="s">
        <v>71</v>
      </c>
      <c r="T30" s="159">
        <v>-7</v>
      </c>
      <c r="U30" s="118"/>
      <c r="V30" s="153">
        <v>7812298</v>
      </c>
      <c r="W30" s="131"/>
      <c r="X30" s="162">
        <v>6.14</v>
      </c>
      <c r="Z30" s="153">
        <f t="shared" si="2"/>
        <v>4235971</v>
      </c>
      <c r="AC30" s="241"/>
      <c r="AD30" s="241"/>
      <c r="AE30" s="241"/>
      <c r="AG30" s="259"/>
      <c r="AH30" s="259"/>
    </row>
    <row r="31" spans="1:34" x14ac:dyDescent="0.2">
      <c r="A31" s="116">
        <v>314</v>
      </c>
      <c r="B31" s="36" t="s">
        <v>72</v>
      </c>
      <c r="C31" s="145"/>
      <c r="D31" s="146">
        <v>41123954.420000002</v>
      </c>
      <c r="E31" s="146"/>
      <c r="F31" s="155">
        <v>48579</v>
      </c>
      <c r="G31" s="152"/>
      <c r="H31" s="156" t="s">
        <v>524</v>
      </c>
      <c r="I31" s="23"/>
      <c r="J31" s="157">
        <v>-6</v>
      </c>
      <c r="K31" s="116"/>
      <c r="L31" s="149">
        <f>+ROUND(N31*D31/100,0)</f>
        <v>1373540</v>
      </c>
      <c r="M31" s="127"/>
      <c r="N31" s="158">
        <v>3.34</v>
      </c>
      <c r="O31" s="146"/>
      <c r="P31" s="155">
        <v>46752</v>
      </c>
      <c r="Q31" s="152"/>
      <c r="R31" s="155" t="s">
        <v>74</v>
      </c>
      <c r="T31" s="159">
        <v>-6</v>
      </c>
      <c r="U31" s="118"/>
      <c r="V31" s="153">
        <v>2947922</v>
      </c>
      <c r="W31" s="131"/>
      <c r="X31" s="162">
        <v>7.17</v>
      </c>
      <c r="Z31" s="153">
        <f t="shared" si="2"/>
        <v>1574382</v>
      </c>
      <c r="AC31" s="241"/>
      <c r="AD31" s="241"/>
      <c r="AE31" s="241"/>
      <c r="AG31" s="259"/>
      <c r="AH31" s="259"/>
    </row>
    <row r="32" spans="1:34" x14ac:dyDescent="0.2">
      <c r="A32" s="116">
        <v>315</v>
      </c>
      <c r="B32" s="36" t="s">
        <v>75</v>
      </c>
      <c r="C32" s="148"/>
      <c r="D32" s="146">
        <v>9358027.6799999997</v>
      </c>
      <c r="E32" s="146"/>
      <c r="F32" s="155">
        <v>48579</v>
      </c>
      <c r="G32" s="152"/>
      <c r="H32" s="156" t="s">
        <v>76</v>
      </c>
      <c r="I32" s="23"/>
      <c r="J32" s="157">
        <v>-4</v>
      </c>
      <c r="K32" s="164"/>
      <c r="L32" s="149">
        <f>+ROUND(N32*D32/100,0)</f>
        <v>202133</v>
      </c>
      <c r="M32" s="165"/>
      <c r="N32" s="158">
        <v>2.16</v>
      </c>
      <c r="O32" s="146"/>
      <c r="P32" s="155">
        <v>46752</v>
      </c>
      <c r="Q32" s="152"/>
      <c r="R32" s="155" t="s">
        <v>77</v>
      </c>
      <c r="T32" s="159">
        <v>-6</v>
      </c>
      <c r="U32" s="160"/>
      <c r="V32" s="153">
        <v>432319</v>
      </c>
      <c r="W32" s="161"/>
      <c r="X32" s="162">
        <v>4.62</v>
      </c>
      <c r="Y32" s="41"/>
      <c r="Z32" s="153">
        <f t="shared" si="2"/>
        <v>230186</v>
      </c>
      <c r="AC32" s="241"/>
      <c r="AD32" s="241"/>
      <c r="AE32" s="241"/>
      <c r="AG32" s="259"/>
      <c r="AH32" s="259"/>
    </row>
    <row r="33" spans="1:34" x14ac:dyDescent="0.2">
      <c r="A33" s="116">
        <v>316</v>
      </c>
      <c r="B33" s="36" t="s">
        <v>78</v>
      </c>
      <c r="C33" s="148"/>
      <c r="D33" s="169">
        <v>426938.25</v>
      </c>
      <c r="E33" s="146"/>
      <c r="F33" s="155">
        <v>48579</v>
      </c>
      <c r="G33" s="152"/>
      <c r="H33" s="156" t="s">
        <v>79</v>
      </c>
      <c r="I33" s="23"/>
      <c r="J33" s="157">
        <v>-6</v>
      </c>
      <c r="K33" s="116"/>
      <c r="L33" s="170">
        <f>+ROUND(N33*D33/100,0)</f>
        <v>13833</v>
      </c>
      <c r="M33" s="127"/>
      <c r="N33" s="158">
        <v>3.24</v>
      </c>
      <c r="O33" s="146"/>
      <c r="P33" s="155">
        <v>46752</v>
      </c>
      <c r="Q33" s="152"/>
      <c r="R33" s="155" t="s">
        <v>80</v>
      </c>
      <c r="T33" s="159">
        <v>-5</v>
      </c>
      <c r="U33" s="118"/>
      <c r="V33" s="171">
        <v>33926</v>
      </c>
      <c r="W33" s="131"/>
      <c r="X33" s="162">
        <v>7.95</v>
      </c>
      <c r="Z33" s="171">
        <f t="shared" si="2"/>
        <v>20093</v>
      </c>
      <c r="AC33" s="241"/>
      <c r="AD33" s="241"/>
      <c r="AE33" s="241"/>
      <c r="AG33" s="259"/>
      <c r="AH33" s="259"/>
    </row>
    <row r="34" spans="1:34" x14ac:dyDescent="0.2">
      <c r="A34" s="116"/>
      <c r="B34" s="36"/>
      <c r="C34" s="145"/>
      <c r="D34" s="146"/>
      <c r="E34" s="146"/>
      <c r="F34" s="151"/>
      <c r="G34" s="152"/>
      <c r="H34" s="45"/>
      <c r="I34" s="23"/>
      <c r="J34" s="130"/>
      <c r="K34" s="116"/>
      <c r="L34" s="149"/>
      <c r="M34" s="127"/>
      <c r="N34" s="150"/>
      <c r="O34" s="146"/>
      <c r="P34" s="151"/>
      <c r="Q34" s="152"/>
      <c r="T34" s="130"/>
      <c r="U34" s="118"/>
      <c r="V34" s="153"/>
      <c r="W34" s="131"/>
      <c r="X34" s="154"/>
      <c r="Z34" s="153"/>
      <c r="AC34" s="241"/>
      <c r="AD34" s="241"/>
      <c r="AE34" s="241"/>
      <c r="AG34" s="259"/>
      <c r="AH34" s="259"/>
    </row>
    <row r="35" spans="1:34" ht="15" x14ac:dyDescent="0.25">
      <c r="A35" s="144" t="s">
        <v>84</v>
      </c>
      <c r="B35" s="36"/>
      <c r="C35" s="148"/>
      <c r="D35" s="146">
        <f>+SUBTOTAL(9,D28:D34)</f>
        <v>243584850.69</v>
      </c>
      <c r="E35" s="146"/>
      <c r="F35" s="151"/>
      <c r="G35" s="152"/>
      <c r="H35" s="45"/>
      <c r="I35" s="23"/>
      <c r="J35" s="130"/>
      <c r="K35" s="116"/>
      <c r="L35" s="149">
        <f>+SUBTOTAL(9,L28:L34)</f>
        <v>6676677</v>
      </c>
      <c r="M35" s="127"/>
      <c r="N35" s="43"/>
      <c r="O35" s="146"/>
      <c r="P35" s="151"/>
      <c r="Q35" s="152"/>
      <c r="T35" s="130"/>
      <c r="U35" s="118"/>
      <c r="V35" s="153">
        <f>+SUBTOTAL(9,V28:V34)</f>
        <v>14581485</v>
      </c>
      <c r="W35" s="131"/>
      <c r="X35" s="154"/>
      <c r="Z35" s="153">
        <f>+SUBTOTAL(9,Z28:Z34)</f>
        <v>7904808</v>
      </c>
      <c r="AC35" s="241"/>
      <c r="AD35" s="241"/>
      <c r="AE35" s="241"/>
      <c r="AG35" s="259"/>
      <c r="AH35" s="259"/>
    </row>
    <row r="36" spans="1:34" x14ac:dyDescent="0.2">
      <c r="A36" s="116"/>
      <c r="B36" s="36"/>
      <c r="C36" s="145"/>
      <c r="D36" s="146"/>
      <c r="E36" s="146"/>
      <c r="F36" s="151"/>
      <c r="G36" s="152"/>
      <c r="H36" s="45"/>
      <c r="I36" s="23"/>
      <c r="J36" s="130"/>
      <c r="K36" s="116"/>
      <c r="L36" s="149"/>
      <c r="M36" s="127"/>
      <c r="N36" s="150"/>
      <c r="O36" s="146"/>
      <c r="P36" s="151"/>
      <c r="Q36" s="152"/>
      <c r="T36" s="130"/>
      <c r="U36" s="118"/>
      <c r="V36" s="153"/>
      <c r="W36" s="131"/>
      <c r="X36" s="154"/>
      <c r="Z36" s="153"/>
      <c r="AC36" s="241"/>
      <c r="AD36" s="241"/>
      <c r="AE36" s="241"/>
      <c r="AG36" s="259"/>
      <c r="AH36" s="259"/>
    </row>
    <row r="37" spans="1:34" x14ac:dyDescent="0.2">
      <c r="A37" s="116"/>
      <c r="B37" s="36"/>
      <c r="C37" s="145"/>
      <c r="D37" s="146"/>
      <c r="E37" s="146"/>
      <c r="F37" s="151"/>
      <c r="G37" s="152"/>
      <c r="H37" s="45"/>
      <c r="I37" s="23"/>
      <c r="J37" s="130"/>
      <c r="K37" s="116"/>
      <c r="L37" s="149"/>
      <c r="M37" s="127"/>
      <c r="N37" s="150"/>
      <c r="O37" s="146"/>
      <c r="P37" s="151"/>
      <c r="Q37" s="152"/>
      <c r="T37" s="130"/>
      <c r="U37" s="118"/>
      <c r="V37" s="153"/>
      <c r="W37" s="131"/>
      <c r="X37" s="154"/>
      <c r="Z37" s="153"/>
      <c r="AC37" s="241"/>
      <c r="AD37" s="241"/>
      <c r="AE37" s="241"/>
      <c r="AG37" s="259"/>
      <c r="AH37" s="259"/>
    </row>
    <row r="38" spans="1:34" x14ac:dyDescent="0.2">
      <c r="A38" s="144" t="s">
        <v>85</v>
      </c>
      <c r="B38" s="36"/>
      <c r="C38" s="145"/>
      <c r="D38" s="146"/>
      <c r="E38" s="146"/>
      <c r="F38" s="151"/>
      <c r="G38" s="152"/>
      <c r="H38" s="45"/>
      <c r="I38" s="23"/>
      <c r="J38" s="130"/>
      <c r="K38" s="116"/>
      <c r="L38" s="149"/>
      <c r="M38" s="127"/>
      <c r="N38" s="150"/>
      <c r="O38" s="146"/>
      <c r="P38" s="151"/>
      <c r="Q38" s="152"/>
      <c r="T38" s="130"/>
      <c r="U38" s="118"/>
      <c r="V38" s="153"/>
      <c r="W38" s="131"/>
      <c r="X38" s="154"/>
      <c r="Z38" s="153"/>
      <c r="AC38" s="241"/>
      <c r="AD38" s="241"/>
      <c r="AE38" s="241"/>
      <c r="AG38" s="259"/>
      <c r="AH38" s="259"/>
    </row>
    <row r="39" spans="1:34" x14ac:dyDescent="0.2">
      <c r="A39" s="116"/>
      <c r="B39" s="36"/>
      <c r="C39" s="148"/>
      <c r="D39" s="146"/>
      <c r="E39" s="146"/>
      <c r="F39" s="151"/>
      <c r="G39" s="152"/>
      <c r="H39" s="45"/>
      <c r="I39" s="23"/>
      <c r="J39" s="130"/>
      <c r="K39" s="164"/>
      <c r="L39" s="149"/>
      <c r="M39" s="165"/>
      <c r="N39" s="150"/>
      <c r="O39" s="146"/>
      <c r="P39" s="151"/>
      <c r="Q39" s="152"/>
      <c r="T39" s="130"/>
      <c r="U39" s="160"/>
      <c r="V39" s="153"/>
      <c r="W39" s="161"/>
      <c r="X39" s="154"/>
      <c r="Y39" s="41"/>
      <c r="Z39" s="153"/>
      <c r="AC39" s="241"/>
      <c r="AD39" s="241"/>
      <c r="AE39" s="241"/>
      <c r="AG39" s="259"/>
      <c r="AH39" s="259"/>
    </row>
    <row r="40" spans="1:34" x14ac:dyDescent="0.2">
      <c r="A40" s="116"/>
      <c r="B40" s="36" t="s">
        <v>86</v>
      </c>
      <c r="C40" s="145"/>
      <c r="D40" s="146"/>
      <c r="F40" s="151"/>
      <c r="G40" s="152"/>
      <c r="H40" s="45"/>
      <c r="I40" s="23"/>
      <c r="J40" s="130"/>
      <c r="K40" s="116"/>
      <c r="L40" s="149"/>
      <c r="M40" s="127"/>
      <c r="N40" s="150"/>
      <c r="P40" s="151"/>
      <c r="Q40" s="152"/>
      <c r="T40" s="130"/>
      <c r="U40" s="118"/>
      <c r="V40" s="153"/>
      <c r="W40" s="131"/>
      <c r="X40" s="154"/>
      <c r="Z40" s="153"/>
      <c r="AC40" s="241"/>
      <c r="AD40" s="241"/>
      <c r="AE40" s="241"/>
      <c r="AG40" s="259"/>
      <c r="AH40" s="259"/>
    </row>
    <row r="41" spans="1:34" x14ac:dyDescent="0.2">
      <c r="A41" s="116">
        <v>311</v>
      </c>
      <c r="B41" s="36" t="s">
        <v>66</v>
      </c>
      <c r="C41" s="145"/>
      <c r="D41" s="146">
        <v>11538301.98</v>
      </c>
      <c r="F41" s="155">
        <v>46387</v>
      </c>
      <c r="G41" s="152"/>
      <c r="H41" s="156" t="s">
        <v>522</v>
      </c>
      <c r="I41" s="23"/>
      <c r="J41" s="157">
        <v>-5</v>
      </c>
      <c r="K41" s="116"/>
      <c r="L41" s="149">
        <f>+ROUND(N41*D41/100,0)</f>
        <v>336918</v>
      </c>
      <c r="M41" s="127"/>
      <c r="N41" s="158">
        <v>2.92</v>
      </c>
      <c r="P41" s="155">
        <v>46022</v>
      </c>
      <c r="Q41" s="152"/>
      <c r="R41" s="155" t="s">
        <v>68</v>
      </c>
      <c r="T41" s="159">
        <v>-1</v>
      </c>
      <c r="U41" s="118"/>
      <c r="V41" s="153">
        <v>305833</v>
      </c>
      <c r="W41" s="131"/>
      <c r="X41" s="162">
        <v>2.65</v>
      </c>
      <c r="Z41" s="153">
        <f>+V41-L41</f>
        <v>-31085</v>
      </c>
      <c r="AC41" s="241"/>
      <c r="AD41" s="241"/>
      <c r="AE41" s="241"/>
      <c r="AG41" s="259"/>
      <c r="AH41" s="259"/>
    </row>
    <row r="42" spans="1:34" x14ac:dyDescent="0.2">
      <c r="A42" s="116">
        <v>312</v>
      </c>
      <c r="B42" s="36" t="s">
        <v>69</v>
      </c>
      <c r="C42" s="145"/>
      <c r="D42" s="146">
        <v>31604822.120000001</v>
      </c>
      <c r="E42" s="146"/>
      <c r="F42" s="155">
        <v>46387</v>
      </c>
      <c r="G42" s="152"/>
      <c r="H42" s="156" t="s">
        <v>523</v>
      </c>
      <c r="I42" s="23"/>
      <c r="J42" s="157">
        <v>-5</v>
      </c>
      <c r="K42" s="116"/>
      <c r="L42" s="149">
        <f>+ROUND(N42*D42/100,0)</f>
        <v>1381131</v>
      </c>
      <c r="M42" s="127"/>
      <c r="N42" s="158">
        <v>4.37</v>
      </c>
      <c r="O42" s="146"/>
      <c r="P42" s="155">
        <v>46022</v>
      </c>
      <c r="Q42" s="152"/>
      <c r="R42" s="155" t="s">
        <v>71</v>
      </c>
      <c r="T42" s="159">
        <v>-2</v>
      </c>
      <c r="U42" s="118"/>
      <c r="V42" s="153">
        <v>1309573</v>
      </c>
      <c r="W42" s="131"/>
      <c r="X42" s="162">
        <v>4.1399999999999997</v>
      </c>
      <c r="Z42" s="153">
        <f>+V42-L42</f>
        <v>-71558</v>
      </c>
      <c r="AC42" s="241"/>
      <c r="AD42" s="241"/>
      <c r="AE42" s="241"/>
      <c r="AG42" s="259"/>
      <c r="AH42" s="259"/>
    </row>
    <row r="43" spans="1:34" x14ac:dyDescent="0.2">
      <c r="A43" s="116">
        <v>314</v>
      </c>
      <c r="B43" s="36" t="s">
        <v>72</v>
      </c>
      <c r="C43" s="145"/>
      <c r="D43" s="146">
        <v>12466321.140000001</v>
      </c>
      <c r="E43" s="146"/>
      <c r="F43" s="155">
        <v>46387</v>
      </c>
      <c r="G43" s="152"/>
      <c r="H43" s="156" t="s">
        <v>524</v>
      </c>
      <c r="I43" s="23"/>
      <c r="J43" s="157">
        <v>-6</v>
      </c>
      <c r="K43" s="116"/>
      <c r="L43" s="149">
        <f>+ROUND(N43*D43/100,0)</f>
        <v>630796</v>
      </c>
      <c r="M43" s="127"/>
      <c r="N43" s="158">
        <v>5.0599999999999996</v>
      </c>
      <c r="O43" s="146"/>
      <c r="P43" s="155">
        <v>46022</v>
      </c>
      <c r="Q43" s="152"/>
      <c r="R43" s="155" t="s">
        <v>74</v>
      </c>
      <c r="T43" s="159">
        <v>-2</v>
      </c>
      <c r="U43" s="118"/>
      <c r="V43" s="153">
        <v>840519</v>
      </c>
      <c r="W43" s="131"/>
      <c r="X43" s="162">
        <v>6.74</v>
      </c>
      <c r="Z43" s="153">
        <f>+V43-L43</f>
        <v>209723</v>
      </c>
      <c r="AC43" s="241"/>
      <c r="AD43" s="241"/>
      <c r="AE43" s="241"/>
      <c r="AG43" s="259"/>
      <c r="AH43" s="259"/>
    </row>
    <row r="44" spans="1:34" x14ac:dyDescent="0.2">
      <c r="A44" s="116">
        <v>315</v>
      </c>
      <c r="B44" s="36" t="s">
        <v>75</v>
      </c>
      <c r="C44" s="145"/>
      <c r="D44" s="146">
        <v>6930827.9900000002</v>
      </c>
      <c r="E44" s="146"/>
      <c r="F44" s="155">
        <v>46387</v>
      </c>
      <c r="G44" s="152"/>
      <c r="H44" s="156" t="s">
        <v>76</v>
      </c>
      <c r="I44" s="23"/>
      <c r="J44" s="157">
        <v>-4</v>
      </c>
      <c r="K44" s="116"/>
      <c r="L44" s="149">
        <f>+ROUND(N44*D44/100,0)</f>
        <v>194063</v>
      </c>
      <c r="M44" s="127"/>
      <c r="N44" s="158">
        <v>2.8</v>
      </c>
      <c r="O44" s="146"/>
      <c r="P44" s="155">
        <v>46022</v>
      </c>
      <c r="Q44" s="152"/>
      <c r="R44" s="155" t="s">
        <v>77</v>
      </c>
      <c r="T44" s="159">
        <v>-1</v>
      </c>
      <c r="U44" s="118"/>
      <c r="V44" s="153">
        <v>191542</v>
      </c>
      <c r="W44" s="131"/>
      <c r="X44" s="162">
        <v>2.76</v>
      </c>
      <c r="Z44" s="153">
        <f>+V44-L44</f>
        <v>-2521</v>
      </c>
      <c r="AC44" s="241"/>
      <c r="AD44" s="241"/>
      <c r="AE44" s="241"/>
      <c r="AG44" s="259"/>
      <c r="AH44" s="259"/>
    </row>
    <row r="45" spans="1:34" x14ac:dyDescent="0.2">
      <c r="A45" s="116">
        <v>316</v>
      </c>
      <c r="B45" s="36" t="s">
        <v>78</v>
      </c>
      <c r="C45" s="145"/>
      <c r="D45" s="146">
        <v>235237.36</v>
      </c>
      <c r="E45" s="146"/>
      <c r="F45" s="155">
        <v>46387</v>
      </c>
      <c r="G45" s="152"/>
      <c r="H45" s="156" t="s">
        <v>79</v>
      </c>
      <c r="I45" s="23"/>
      <c r="J45" s="157">
        <v>-6</v>
      </c>
      <c r="K45" s="116"/>
      <c r="L45" s="149">
        <f>+ROUND(N45*D45/100,0)</f>
        <v>9362</v>
      </c>
      <c r="M45" s="127"/>
      <c r="N45" s="158">
        <v>3.98</v>
      </c>
      <c r="O45" s="146"/>
      <c r="P45" s="155">
        <v>46022</v>
      </c>
      <c r="Q45" s="152"/>
      <c r="R45" s="155" t="s">
        <v>80</v>
      </c>
      <c r="T45" s="159">
        <v>-1</v>
      </c>
      <c r="U45" s="118"/>
      <c r="V45" s="153">
        <v>7812</v>
      </c>
      <c r="W45" s="131"/>
      <c r="X45" s="162">
        <v>3.32</v>
      </c>
      <c r="Z45" s="153">
        <f>+V45-L45</f>
        <v>-1550</v>
      </c>
      <c r="AC45" s="241"/>
      <c r="AD45" s="241"/>
      <c r="AE45" s="241"/>
      <c r="AG45" s="259"/>
      <c r="AH45" s="259"/>
    </row>
    <row r="46" spans="1:34" ht="15" x14ac:dyDescent="0.25">
      <c r="A46" s="116"/>
      <c r="B46" s="42" t="s">
        <v>87</v>
      </c>
      <c r="C46" s="145"/>
      <c r="D46" s="166">
        <f>+SUBTOTAL(9,D40:D45)</f>
        <v>62775510.590000004</v>
      </c>
      <c r="E46" s="146"/>
      <c r="F46" s="151"/>
      <c r="G46" s="152"/>
      <c r="H46" s="45"/>
      <c r="I46" s="23"/>
      <c r="J46" s="130"/>
      <c r="K46" s="116"/>
      <c r="L46" s="167">
        <f>+SUBTOTAL(9,L40:L45)</f>
        <v>2552270</v>
      </c>
      <c r="M46" s="127"/>
      <c r="N46" s="43">
        <f>+ROUND(L46/$D46*100,2)</f>
        <v>4.07</v>
      </c>
      <c r="O46" s="146"/>
      <c r="P46" s="151"/>
      <c r="Q46" s="152"/>
      <c r="T46" s="130"/>
      <c r="U46" s="118"/>
      <c r="V46" s="168">
        <f>+SUBTOTAL(9,V40:V45)</f>
        <v>2655279</v>
      </c>
      <c r="W46" s="131"/>
      <c r="X46" s="44">
        <f>+ROUND(V46/$D46*100,2)</f>
        <v>4.2300000000000004</v>
      </c>
      <c r="Z46" s="168">
        <f>+SUBTOTAL(9,Z40:Z45)</f>
        <v>103009</v>
      </c>
      <c r="AC46" s="241"/>
      <c r="AD46" s="241"/>
      <c r="AE46" s="241"/>
      <c r="AG46" s="259"/>
      <c r="AH46" s="259"/>
    </row>
    <row r="47" spans="1:34" x14ac:dyDescent="0.2">
      <c r="A47" s="116"/>
      <c r="B47" s="36"/>
      <c r="C47" s="145"/>
      <c r="D47" s="146"/>
      <c r="E47" s="146"/>
      <c r="F47" s="151"/>
      <c r="G47" s="152"/>
      <c r="H47" s="45"/>
      <c r="I47" s="23"/>
      <c r="J47" s="130"/>
      <c r="K47" s="116"/>
      <c r="L47" s="149"/>
      <c r="M47" s="127"/>
      <c r="N47" s="150"/>
      <c r="O47" s="146"/>
      <c r="P47" s="151"/>
      <c r="Q47" s="152"/>
      <c r="T47" s="130"/>
      <c r="U47" s="118"/>
      <c r="V47" s="153"/>
      <c r="W47" s="131"/>
      <c r="X47" s="154"/>
      <c r="Z47" s="153"/>
      <c r="AC47" s="241"/>
      <c r="AD47" s="241"/>
      <c r="AE47" s="241"/>
      <c r="AG47" s="259"/>
      <c r="AH47" s="259"/>
    </row>
    <row r="48" spans="1:34" x14ac:dyDescent="0.2">
      <c r="A48" s="116"/>
      <c r="B48" s="36" t="s">
        <v>88</v>
      </c>
      <c r="C48" s="148"/>
      <c r="D48" s="146"/>
      <c r="E48" s="146"/>
      <c r="F48" s="151"/>
      <c r="G48" s="152"/>
      <c r="H48" s="45"/>
      <c r="I48" s="23"/>
      <c r="J48" s="130"/>
      <c r="K48" s="164"/>
      <c r="L48" s="149"/>
      <c r="M48" s="165"/>
      <c r="N48" s="150"/>
      <c r="O48" s="146"/>
      <c r="P48" s="151"/>
      <c r="Q48" s="152"/>
      <c r="T48" s="130"/>
      <c r="U48" s="160"/>
      <c r="V48" s="153"/>
      <c r="W48" s="161"/>
      <c r="X48" s="154"/>
      <c r="Y48" s="41"/>
      <c r="Z48" s="153"/>
      <c r="AC48" s="241"/>
      <c r="AD48" s="241"/>
      <c r="AE48" s="241"/>
      <c r="AG48" s="259"/>
      <c r="AH48" s="259"/>
    </row>
    <row r="49" spans="1:34" x14ac:dyDescent="0.2">
      <c r="A49" s="116">
        <v>311</v>
      </c>
      <c r="B49" s="36" t="s">
        <v>66</v>
      </c>
      <c r="C49" s="145"/>
      <c r="D49" s="146">
        <v>11578697.550000001</v>
      </c>
      <c r="F49" s="155">
        <v>46387</v>
      </c>
      <c r="G49" s="152"/>
      <c r="H49" s="156" t="s">
        <v>522</v>
      </c>
      <c r="I49" s="23"/>
      <c r="J49" s="157">
        <v>-5</v>
      </c>
      <c r="K49" s="116"/>
      <c r="L49" s="149">
        <f>+ROUND(N49*D49/100,0)</f>
        <v>338098</v>
      </c>
      <c r="M49" s="127"/>
      <c r="N49" s="158">
        <v>2.92</v>
      </c>
      <c r="P49" s="155">
        <v>46387</v>
      </c>
      <c r="Q49" s="152"/>
      <c r="R49" s="155" t="s">
        <v>68</v>
      </c>
      <c r="T49" s="159">
        <v>-2</v>
      </c>
      <c r="U49" s="118"/>
      <c r="V49" s="153">
        <v>298101</v>
      </c>
      <c r="W49" s="131"/>
      <c r="X49" s="162">
        <v>2.57</v>
      </c>
      <c r="Z49" s="153">
        <f>+V49-L49</f>
        <v>-39997</v>
      </c>
      <c r="AC49" s="241"/>
      <c r="AD49" s="241"/>
      <c r="AE49" s="241"/>
      <c r="AG49" s="259"/>
      <c r="AH49" s="259"/>
    </row>
    <row r="50" spans="1:34" x14ac:dyDescent="0.2">
      <c r="A50" s="116">
        <v>312</v>
      </c>
      <c r="B50" s="36" t="s">
        <v>69</v>
      </c>
      <c r="C50" s="145"/>
      <c r="D50" s="146">
        <v>73065431.909999996</v>
      </c>
      <c r="F50" s="155">
        <v>46387</v>
      </c>
      <c r="G50" s="152"/>
      <c r="H50" s="156" t="s">
        <v>523</v>
      </c>
      <c r="I50" s="23"/>
      <c r="J50" s="157">
        <v>-5</v>
      </c>
      <c r="K50" s="116"/>
      <c r="L50" s="149">
        <f>+ROUND(N50*D50/100,0)</f>
        <v>3192959</v>
      </c>
      <c r="M50" s="127"/>
      <c r="N50" s="158">
        <v>4.37</v>
      </c>
      <c r="P50" s="155">
        <v>46387</v>
      </c>
      <c r="Q50" s="152"/>
      <c r="R50" s="155" t="s">
        <v>71</v>
      </c>
      <c r="T50" s="159">
        <v>-2</v>
      </c>
      <c r="U50" s="118"/>
      <c r="V50" s="153">
        <v>6914893</v>
      </c>
      <c r="W50" s="131"/>
      <c r="X50" s="162">
        <v>9.4600000000000009</v>
      </c>
      <c r="Z50" s="153">
        <f>+V50-L50</f>
        <v>3721934</v>
      </c>
      <c r="AC50" s="241"/>
      <c r="AD50" s="241"/>
      <c r="AE50" s="241"/>
      <c r="AG50" s="259"/>
      <c r="AH50" s="259"/>
    </row>
    <row r="51" spans="1:34" x14ac:dyDescent="0.2">
      <c r="A51" s="116">
        <v>314</v>
      </c>
      <c r="B51" s="36" t="s">
        <v>72</v>
      </c>
      <c r="C51" s="145"/>
      <c r="D51" s="146">
        <v>12767869.710000001</v>
      </c>
      <c r="E51" s="146"/>
      <c r="F51" s="155">
        <v>46387</v>
      </c>
      <c r="G51" s="152"/>
      <c r="H51" s="156" t="s">
        <v>524</v>
      </c>
      <c r="I51" s="23"/>
      <c r="J51" s="157">
        <v>-6</v>
      </c>
      <c r="K51" s="116"/>
      <c r="L51" s="149">
        <f>+ROUND(N51*D51/100,0)</f>
        <v>646054</v>
      </c>
      <c r="M51" s="127"/>
      <c r="N51" s="158">
        <v>5.0599999999999996</v>
      </c>
      <c r="O51" s="146"/>
      <c r="P51" s="155">
        <v>46387</v>
      </c>
      <c r="Q51" s="152"/>
      <c r="R51" s="155" t="s">
        <v>74</v>
      </c>
      <c r="T51" s="159">
        <v>-2</v>
      </c>
      <c r="U51" s="118"/>
      <c r="V51" s="153">
        <v>891518</v>
      </c>
      <c r="W51" s="131"/>
      <c r="X51" s="162">
        <v>6.98</v>
      </c>
      <c r="Z51" s="153">
        <f>+V51-L51</f>
        <v>245464</v>
      </c>
      <c r="AC51" s="241"/>
      <c r="AD51" s="241"/>
      <c r="AE51" s="241"/>
      <c r="AG51" s="259"/>
      <c r="AH51" s="259"/>
    </row>
    <row r="52" spans="1:34" x14ac:dyDescent="0.2">
      <c r="A52" s="116">
        <v>315</v>
      </c>
      <c r="B52" s="36" t="s">
        <v>75</v>
      </c>
      <c r="C52" s="145"/>
      <c r="D52" s="146">
        <v>10118402.57</v>
      </c>
      <c r="E52" s="146"/>
      <c r="F52" s="155">
        <v>46387</v>
      </c>
      <c r="G52" s="152"/>
      <c r="H52" s="156" t="s">
        <v>76</v>
      </c>
      <c r="I52" s="23"/>
      <c r="J52" s="157">
        <v>-4</v>
      </c>
      <c r="K52" s="116"/>
      <c r="L52" s="149">
        <f>+ROUND(N52*D52/100,0)</f>
        <v>283315</v>
      </c>
      <c r="M52" s="127"/>
      <c r="N52" s="158">
        <v>2.8</v>
      </c>
      <c r="O52" s="146"/>
      <c r="P52" s="155">
        <v>46387</v>
      </c>
      <c r="Q52" s="152"/>
      <c r="R52" s="155" t="s">
        <v>77</v>
      </c>
      <c r="T52" s="159">
        <v>-1</v>
      </c>
      <c r="U52" s="118"/>
      <c r="V52" s="153">
        <v>691910</v>
      </c>
      <c r="W52" s="131"/>
      <c r="X52" s="162">
        <v>6.84</v>
      </c>
      <c r="Z52" s="153">
        <f>+V52-L52</f>
        <v>408595</v>
      </c>
      <c r="AC52" s="241"/>
      <c r="AD52" s="241"/>
      <c r="AE52" s="241"/>
      <c r="AG52" s="259"/>
      <c r="AH52" s="259"/>
    </row>
    <row r="53" spans="1:34" ht="15" x14ac:dyDescent="0.25">
      <c r="A53" s="116"/>
      <c r="B53" s="42" t="s">
        <v>89</v>
      </c>
      <c r="C53" s="145"/>
      <c r="D53" s="166">
        <f>+SUBTOTAL(9,D48:D52)</f>
        <v>107530401.73999998</v>
      </c>
      <c r="E53" s="146"/>
      <c r="F53" s="151"/>
      <c r="G53" s="152"/>
      <c r="H53" s="45"/>
      <c r="I53" s="23"/>
      <c r="J53" s="130"/>
      <c r="K53" s="116"/>
      <c r="L53" s="167">
        <f>+SUBTOTAL(9,L48:L52)</f>
        <v>4460426</v>
      </c>
      <c r="M53" s="127"/>
      <c r="N53" s="43">
        <f>+ROUND(L53/$D53*100,2)</f>
        <v>4.1500000000000004</v>
      </c>
      <c r="O53" s="146"/>
      <c r="P53" s="151"/>
      <c r="Q53" s="152"/>
      <c r="T53" s="130"/>
      <c r="U53" s="118"/>
      <c r="V53" s="168">
        <f>+SUBTOTAL(9,V48:V52)</f>
        <v>8796422</v>
      </c>
      <c r="W53" s="131"/>
      <c r="X53" s="44">
        <f>+ROUND(V53/$D53*100,2)</f>
        <v>8.18</v>
      </c>
      <c r="Z53" s="168">
        <f>+SUBTOTAL(9,Z48:Z52)</f>
        <v>4335996</v>
      </c>
      <c r="AC53" s="241"/>
      <c r="AD53" s="241"/>
      <c r="AE53" s="241"/>
      <c r="AG53" s="259"/>
      <c r="AH53" s="259"/>
    </row>
    <row r="54" spans="1:34" x14ac:dyDescent="0.2">
      <c r="A54" s="116"/>
      <c r="B54" s="36"/>
      <c r="C54" s="145"/>
      <c r="D54" s="146"/>
      <c r="E54" s="146"/>
      <c r="F54" s="151"/>
      <c r="G54" s="152"/>
      <c r="H54" s="45"/>
      <c r="I54" s="23"/>
      <c r="J54" s="130"/>
      <c r="K54" s="116"/>
      <c r="L54" s="149"/>
      <c r="M54" s="127"/>
      <c r="N54" s="150"/>
      <c r="O54" s="146"/>
      <c r="P54" s="151"/>
      <c r="Q54" s="152"/>
      <c r="T54" s="130"/>
      <c r="U54" s="118"/>
      <c r="V54" s="153"/>
      <c r="W54" s="131"/>
      <c r="X54" s="154"/>
      <c r="Z54" s="153"/>
      <c r="AC54" s="241"/>
      <c r="AD54" s="241"/>
      <c r="AE54" s="241"/>
      <c r="AG54" s="259"/>
      <c r="AH54" s="259"/>
    </row>
    <row r="55" spans="1:34" x14ac:dyDescent="0.2">
      <c r="A55" s="116"/>
      <c r="B55" s="36" t="s">
        <v>90</v>
      </c>
      <c r="C55" s="148"/>
      <c r="D55" s="146"/>
      <c r="E55" s="146"/>
      <c r="F55" s="151"/>
      <c r="G55" s="152"/>
      <c r="H55" s="45"/>
      <c r="I55" s="23"/>
      <c r="J55" s="130"/>
      <c r="K55" s="164"/>
      <c r="L55" s="149"/>
      <c r="M55" s="165"/>
      <c r="N55" s="150"/>
      <c r="O55" s="146"/>
      <c r="P55" s="151"/>
      <c r="Q55" s="152"/>
      <c r="T55" s="130"/>
      <c r="U55" s="160"/>
      <c r="V55" s="153"/>
      <c r="W55" s="161"/>
      <c r="X55" s="154"/>
      <c r="Y55" s="41"/>
      <c r="Z55" s="153"/>
      <c r="AC55" s="241"/>
      <c r="AD55" s="241"/>
      <c r="AE55" s="241"/>
      <c r="AG55" s="259"/>
      <c r="AH55" s="259"/>
    </row>
    <row r="56" spans="1:34" x14ac:dyDescent="0.2">
      <c r="A56" s="116">
        <v>311</v>
      </c>
      <c r="B56" s="36" t="s">
        <v>66</v>
      </c>
      <c r="C56" s="145"/>
      <c r="D56" s="146">
        <v>17046153.059999999</v>
      </c>
      <c r="F56" s="155">
        <v>46387</v>
      </c>
      <c r="G56" s="152"/>
      <c r="H56" s="156" t="s">
        <v>522</v>
      </c>
      <c r="I56" s="23"/>
      <c r="J56" s="157">
        <v>-5</v>
      </c>
      <c r="K56" s="116"/>
      <c r="L56" s="149">
        <f>+ROUND(N56*D56/100,0)</f>
        <v>497748</v>
      </c>
      <c r="M56" s="127"/>
      <c r="N56" s="158">
        <v>2.92</v>
      </c>
      <c r="P56" s="155">
        <v>46387</v>
      </c>
      <c r="Q56" s="152"/>
      <c r="R56" s="155" t="s">
        <v>68</v>
      </c>
      <c r="T56" s="159">
        <v>-1</v>
      </c>
      <c r="U56" s="118"/>
      <c r="V56" s="153">
        <v>1019446</v>
      </c>
      <c r="W56" s="131"/>
      <c r="X56" s="162">
        <v>5.98</v>
      </c>
      <c r="Z56" s="153">
        <f>+V56-L56</f>
        <v>521698</v>
      </c>
      <c r="AC56" s="241"/>
      <c r="AD56" s="241"/>
      <c r="AE56" s="241"/>
      <c r="AG56" s="259"/>
      <c r="AH56" s="259"/>
    </row>
    <row r="57" spans="1:34" x14ac:dyDescent="0.2">
      <c r="A57" s="116">
        <v>312</v>
      </c>
      <c r="B57" s="36" t="s">
        <v>69</v>
      </c>
      <c r="C57" s="145"/>
      <c r="D57" s="146">
        <v>34214285.030000001</v>
      </c>
      <c r="F57" s="155">
        <v>46387</v>
      </c>
      <c r="G57" s="152"/>
      <c r="H57" s="156" t="s">
        <v>523</v>
      </c>
      <c r="I57" s="23"/>
      <c r="J57" s="157">
        <v>-5</v>
      </c>
      <c r="K57" s="116"/>
      <c r="L57" s="149">
        <f>+ROUND(N57*D57/100,0)</f>
        <v>1495164</v>
      </c>
      <c r="M57" s="127"/>
      <c r="N57" s="158">
        <v>4.37</v>
      </c>
      <c r="P57" s="155">
        <v>46387</v>
      </c>
      <c r="Q57" s="152"/>
      <c r="R57" s="155" t="s">
        <v>71</v>
      </c>
      <c r="T57" s="159">
        <v>-2</v>
      </c>
      <c r="U57" s="118"/>
      <c r="V57" s="153">
        <v>2246058</v>
      </c>
      <c r="W57" s="131"/>
      <c r="X57" s="162">
        <v>6.56</v>
      </c>
      <c r="Z57" s="153">
        <f>+V57-L57</f>
        <v>750894</v>
      </c>
      <c r="AC57" s="241"/>
      <c r="AD57" s="241"/>
      <c r="AE57" s="241"/>
      <c r="AG57" s="259"/>
      <c r="AH57" s="259"/>
    </row>
    <row r="58" spans="1:34" x14ac:dyDescent="0.2">
      <c r="A58" s="116">
        <v>314</v>
      </c>
      <c r="B58" s="36" t="s">
        <v>72</v>
      </c>
      <c r="C58" s="145"/>
      <c r="D58" s="146">
        <v>4562678.17</v>
      </c>
      <c r="E58" s="146"/>
      <c r="F58" s="155">
        <v>46387</v>
      </c>
      <c r="G58" s="152"/>
      <c r="H58" s="156" t="s">
        <v>524</v>
      </c>
      <c r="I58" s="23"/>
      <c r="J58" s="157">
        <v>-6</v>
      </c>
      <c r="K58" s="116"/>
      <c r="L58" s="149">
        <f>+ROUND(N58*D58/100,0)</f>
        <v>230872</v>
      </c>
      <c r="M58" s="127"/>
      <c r="N58" s="158">
        <v>5.0599999999999996</v>
      </c>
      <c r="O58" s="146"/>
      <c r="P58" s="155">
        <v>46387</v>
      </c>
      <c r="Q58" s="152"/>
      <c r="R58" s="155" t="s">
        <v>74</v>
      </c>
      <c r="T58" s="159">
        <v>-2</v>
      </c>
      <c r="U58" s="118"/>
      <c r="V58" s="153">
        <v>285827</v>
      </c>
      <c r="W58" s="131"/>
      <c r="X58" s="162">
        <v>6.26</v>
      </c>
      <c r="Z58" s="153">
        <f>+V58-L58</f>
        <v>54955</v>
      </c>
      <c r="AC58" s="241"/>
      <c r="AD58" s="241"/>
      <c r="AE58" s="241"/>
      <c r="AG58" s="259"/>
      <c r="AH58" s="259"/>
    </row>
    <row r="59" spans="1:34" x14ac:dyDescent="0.2">
      <c r="A59" s="116">
        <v>315</v>
      </c>
      <c r="B59" s="36" t="s">
        <v>75</v>
      </c>
      <c r="C59" s="145"/>
      <c r="D59" s="146">
        <v>2980702.95</v>
      </c>
      <c r="E59" s="146"/>
      <c r="F59" s="155">
        <v>46387</v>
      </c>
      <c r="G59" s="152"/>
      <c r="H59" s="156" t="s">
        <v>76</v>
      </c>
      <c r="I59" s="23"/>
      <c r="J59" s="157">
        <v>-4</v>
      </c>
      <c r="K59" s="116"/>
      <c r="L59" s="149">
        <f>+ROUND(N59*D59/100,0)</f>
        <v>83460</v>
      </c>
      <c r="M59" s="127"/>
      <c r="N59" s="158">
        <v>2.8</v>
      </c>
      <c r="O59" s="146"/>
      <c r="P59" s="155">
        <v>46387</v>
      </c>
      <c r="Q59" s="152"/>
      <c r="R59" s="155" t="s">
        <v>77</v>
      </c>
      <c r="T59" s="159">
        <v>-1</v>
      </c>
      <c r="U59" s="118"/>
      <c r="V59" s="153">
        <v>107818</v>
      </c>
      <c r="W59" s="131"/>
      <c r="X59" s="162">
        <v>3.62</v>
      </c>
      <c r="Z59" s="153">
        <f>+V59-L59</f>
        <v>24358</v>
      </c>
      <c r="AC59" s="241"/>
      <c r="AD59" s="241"/>
      <c r="AE59" s="241"/>
      <c r="AG59" s="259"/>
      <c r="AH59" s="259"/>
    </row>
    <row r="60" spans="1:34" x14ac:dyDescent="0.2">
      <c r="A60" s="116">
        <v>316</v>
      </c>
      <c r="B60" s="36" t="s">
        <v>78</v>
      </c>
      <c r="C60" s="148"/>
      <c r="D60" s="146">
        <v>920655.01</v>
      </c>
      <c r="E60" s="146"/>
      <c r="F60" s="155">
        <v>46387</v>
      </c>
      <c r="G60" s="152"/>
      <c r="H60" s="156" t="s">
        <v>79</v>
      </c>
      <c r="I60" s="23"/>
      <c r="J60" s="157">
        <v>-6</v>
      </c>
      <c r="K60" s="116"/>
      <c r="L60" s="149">
        <f>+ROUND(N60*D60/100,0)</f>
        <v>36642</v>
      </c>
      <c r="M60" s="127"/>
      <c r="N60" s="158">
        <v>3.98</v>
      </c>
      <c r="O60" s="146"/>
      <c r="P60" s="155">
        <v>46387</v>
      </c>
      <c r="Q60" s="152"/>
      <c r="R60" s="155" t="s">
        <v>80</v>
      </c>
      <c r="T60" s="159">
        <v>-1</v>
      </c>
      <c r="U60" s="118"/>
      <c r="V60" s="153">
        <v>33211</v>
      </c>
      <c r="W60" s="131"/>
      <c r="X60" s="162">
        <v>3.61</v>
      </c>
      <c r="Z60" s="153">
        <f>+V60-L60</f>
        <v>-3431</v>
      </c>
      <c r="AC60" s="241"/>
      <c r="AD60" s="241"/>
      <c r="AE60" s="241"/>
      <c r="AG60" s="259"/>
      <c r="AH60" s="259"/>
    </row>
    <row r="61" spans="1:34" ht="15" x14ac:dyDescent="0.25">
      <c r="A61" s="116"/>
      <c r="B61" s="42" t="s">
        <v>91</v>
      </c>
      <c r="C61" s="145"/>
      <c r="D61" s="172">
        <f>+SUBTOTAL(9,D55:D60)</f>
        <v>59724474.220000006</v>
      </c>
      <c r="E61" s="146"/>
      <c r="F61" s="151"/>
      <c r="G61" s="152"/>
      <c r="H61" s="45"/>
      <c r="I61" s="23"/>
      <c r="J61" s="130"/>
      <c r="K61" s="164"/>
      <c r="L61" s="173">
        <f>+SUBTOTAL(9,L55:L60)</f>
        <v>2343886</v>
      </c>
      <c r="M61" s="165"/>
      <c r="N61" s="43">
        <f>+ROUND(L61/$D61*100,2)</f>
        <v>3.92</v>
      </c>
      <c r="O61" s="146"/>
      <c r="P61" s="151"/>
      <c r="Q61" s="152"/>
      <c r="T61" s="130"/>
      <c r="U61" s="160"/>
      <c r="V61" s="174">
        <f>+SUBTOTAL(9,V55:V60)</f>
        <v>3692360</v>
      </c>
      <c r="W61" s="161"/>
      <c r="X61" s="44">
        <f>+ROUND(V61/$D61*100,2)</f>
        <v>6.18</v>
      </c>
      <c r="Y61" s="41"/>
      <c r="Z61" s="174">
        <f>+SUBTOTAL(9,Z55:Z60)</f>
        <v>1348474</v>
      </c>
      <c r="AC61" s="241"/>
      <c r="AD61" s="241"/>
      <c r="AE61" s="241"/>
      <c r="AG61" s="259"/>
      <c r="AH61" s="259"/>
    </row>
    <row r="62" spans="1:34" x14ac:dyDescent="0.2">
      <c r="A62" s="116"/>
      <c r="B62" s="36"/>
      <c r="C62" s="148"/>
      <c r="D62" s="146"/>
      <c r="E62" s="146"/>
      <c r="F62" s="151"/>
      <c r="G62" s="152"/>
      <c r="H62" s="45"/>
      <c r="I62" s="23"/>
      <c r="J62" s="130"/>
      <c r="K62" s="164"/>
      <c r="L62" s="149"/>
      <c r="M62" s="165"/>
      <c r="N62" s="150"/>
      <c r="O62" s="146"/>
      <c r="P62" s="151"/>
      <c r="Q62" s="152"/>
      <c r="T62" s="130"/>
      <c r="U62" s="160"/>
      <c r="V62" s="153"/>
      <c r="W62" s="161"/>
      <c r="X62" s="154"/>
      <c r="Y62" s="41"/>
      <c r="Z62" s="153"/>
      <c r="AC62" s="241"/>
      <c r="AD62" s="241"/>
      <c r="AE62" s="241"/>
      <c r="AG62" s="259"/>
      <c r="AH62" s="259"/>
    </row>
    <row r="63" spans="1:34" x14ac:dyDescent="0.2">
      <c r="A63" s="144" t="s">
        <v>92</v>
      </c>
      <c r="B63" s="36"/>
      <c r="C63" s="145"/>
      <c r="D63" s="146">
        <f>+SUBTOTAL(9,D41:D62)</f>
        <v>230030386.54999998</v>
      </c>
      <c r="F63" s="151"/>
      <c r="G63" s="152"/>
      <c r="H63" s="45"/>
      <c r="I63" s="23"/>
      <c r="J63" s="130"/>
      <c r="K63" s="116"/>
      <c r="L63" s="149">
        <f>+SUBTOTAL(9,L41:L62)</f>
        <v>9356582</v>
      </c>
      <c r="M63" s="127"/>
      <c r="N63" s="150"/>
      <c r="P63" s="151"/>
      <c r="Q63" s="152"/>
      <c r="T63" s="130"/>
      <c r="U63" s="118"/>
      <c r="V63" s="153">
        <f>+SUBTOTAL(9,V41:V62)</f>
        <v>15144061</v>
      </c>
      <c r="W63" s="131"/>
      <c r="X63" s="154"/>
      <c r="Z63" s="153">
        <f>+SUBTOTAL(9,Z41:Z62)</f>
        <v>5787479</v>
      </c>
      <c r="AC63" s="241"/>
      <c r="AD63" s="241"/>
      <c r="AE63" s="241"/>
      <c r="AG63" s="259"/>
      <c r="AH63" s="259"/>
    </row>
    <row r="64" spans="1:34" x14ac:dyDescent="0.2">
      <c r="A64" s="116"/>
      <c r="B64" s="36"/>
      <c r="C64" s="145"/>
      <c r="D64" s="146"/>
      <c r="F64" s="151"/>
      <c r="G64" s="152"/>
      <c r="H64" s="45"/>
      <c r="I64" s="23"/>
      <c r="J64" s="130"/>
      <c r="K64" s="116"/>
      <c r="L64" s="149"/>
      <c r="M64" s="127"/>
      <c r="N64" s="150"/>
      <c r="P64" s="151"/>
      <c r="Q64" s="152"/>
      <c r="T64" s="130"/>
      <c r="U64" s="118"/>
      <c r="V64" s="153"/>
      <c r="W64" s="131"/>
      <c r="X64" s="154"/>
      <c r="Z64" s="153"/>
      <c r="AC64" s="241"/>
      <c r="AD64" s="241"/>
      <c r="AE64" s="241"/>
      <c r="AG64" s="259"/>
      <c r="AH64" s="259"/>
    </row>
    <row r="65" spans="1:34" x14ac:dyDescent="0.2">
      <c r="A65" s="116"/>
      <c r="B65" s="36"/>
      <c r="C65" s="145"/>
      <c r="D65" s="146"/>
      <c r="E65" s="146"/>
      <c r="F65" s="151"/>
      <c r="G65" s="152"/>
      <c r="H65" s="45"/>
      <c r="I65" s="23"/>
      <c r="J65" s="130"/>
      <c r="K65" s="116"/>
      <c r="L65" s="149"/>
      <c r="M65" s="127"/>
      <c r="N65" s="150"/>
      <c r="O65" s="146"/>
      <c r="P65" s="151"/>
      <c r="Q65" s="152"/>
      <c r="T65" s="130"/>
      <c r="U65" s="118"/>
      <c r="V65" s="153"/>
      <c r="W65" s="131"/>
      <c r="X65" s="154"/>
      <c r="Z65" s="153"/>
      <c r="AC65" s="241"/>
      <c r="AD65" s="241"/>
      <c r="AE65" s="241"/>
      <c r="AG65" s="259"/>
      <c r="AH65" s="259"/>
    </row>
    <row r="66" spans="1:34" x14ac:dyDescent="0.2">
      <c r="A66" s="144" t="s">
        <v>93</v>
      </c>
      <c r="B66" s="36"/>
      <c r="C66" s="145"/>
      <c r="D66" s="146"/>
      <c r="E66" s="146"/>
      <c r="F66" s="151"/>
      <c r="G66" s="152"/>
      <c r="H66" s="45"/>
      <c r="I66" s="23"/>
      <c r="J66" s="130"/>
      <c r="K66" s="116"/>
      <c r="L66" s="149"/>
      <c r="M66" s="127"/>
      <c r="N66" s="150"/>
      <c r="O66" s="146"/>
      <c r="P66" s="151"/>
      <c r="Q66" s="152"/>
      <c r="T66" s="130"/>
      <c r="U66" s="118"/>
      <c r="V66" s="153"/>
      <c r="W66" s="131"/>
      <c r="X66" s="154"/>
      <c r="Z66" s="153"/>
      <c r="AC66" s="241"/>
      <c r="AD66" s="241"/>
      <c r="AE66" s="241"/>
      <c r="AG66" s="259"/>
      <c r="AH66" s="259"/>
    </row>
    <row r="67" spans="1:34" x14ac:dyDescent="0.2">
      <c r="A67" s="116"/>
      <c r="B67" s="36"/>
      <c r="C67" s="145"/>
      <c r="D67" s="146"/>
      <c r="E67" s="146"/>
      <c r="F67" s="151"/>
      <c r="G67" s="152"/>
      <c r="H67" s="45"/>
      <c r="I67" s="23"/>
      <c r="J67" s="130"/>
      <c r="K67" s="116"/>
      <c r="L67" s="149"/>
      <c r="M67" s="127"/>
      <c r="N67" s="150"/>
      <c r="O67" s="146"/>
      <c r="P67" s="151"/>
      <c r="Q67" s="152"/>
      <c r="T67" s="130"/>
      <c r="U67" s="118"/>
      <c r="V67" s="153"/>
      <c r="W67" s="131"/>
      <c r="X67" s="154"/>
      <c r="Z67" s="153"/>
      <c r="AC67" s="241"/>
      <c r="AD67" s="241"/>
      <c r="AE67" s="241"/>
      <c r="AG67" s="259"/>
      <c r="AH67" s="259"/>
    </row>
    <row r="68" spans="1:34" x14ac:dyDescent="0.2">
      <c r="A68" s="116"/>
      <c r="B68" s="36" t="s">
        <v>94</v>
      </c>
      <c r="C68" s="145"/>
      <c r="D68" s="146"/>
      <c r="E68" s="146"/>
      <c r="F68" s="151"/>
      <c r="G68" s="152"/>
      <c r="H68" s="45"/>
      <c r="I68" s="23"/>
      <c r="J68" s="130"/>
      <c r="K68" s="116"/>
      <c r="L68" s="149"/>
      <c r="M68" s="127"/>
      <c r="N68" s="150"/>
      <c r="O68" s="146"/>
      <c r="P68" s="151"/>
      <c r="Q68" s="152"/>
      <c r="T68" s="130"/>
      <c r="U68" s="118"/>
      <c r="V68" s="153"/>
      <c r="W68" s="131"/>
      <c r="X68" s="154"/>
      <c r="Z68" s="153"/>
      <c r="AC68" s="241"/>
      <c r="AD68" s="241"/>
      <c r="AE68" s="241"/>
      <c r="AG68" s="259"/>
      <c r="AH68" s="259"/>
    </row>
    <row r="69" spans="1:34" x14ac:dyDescent="0.2">
      <c r="A69" s="116">
        <v>311</v>
      </c>
      <c r="B69" s="36" t="s">
        <v>66</v>
      </c>
      <c r="C69" s="145"/>
      <c r="D69" s="146">
        <v>1005968.35</v>
      </c>
      <c r="E69" s="146"/>
      <c r="F69" s="155">
        <v>45291</v>
      </c>
      <c r="G69" s="152"/>
      <c r="H69" s="156" t="s">
        <v>522</v>
      </c>
      <c r="I69" s="23"/>
      <c r="J69" s="157">
        <v>-4</v>
      </c>
      <c r="K69" s="116"/>
      <c r="L69" s="149">
        <f>+ROUND(N69*D69/100,0)</f>
        <v>75448</v>
      </c>
      <c r="M69" s="127"/>
      <c r="N69" s="158">
        <v>7.5</v>
      </c>
      <c r="O69" s="146"/>
      <c r="P69" s="155">
        <v>45291</v>
      </c>
      <c r="Q69" s="152"/>
      <c r="R69" s="155" t="s">
        <v>68</v>
      </c>
      <c r="T69" s="159">
        <v>-3</v>
      </c>
      <c r="U69" s="118"/>
      <c r="V69" s="153">
        <v>99835</v>
      </c>
      <c r="W69" s="131"/>
      <c r="X69" s="162">
        <v>9.92</v>
      </c>
      <c r="Z69" s="153">
        <f>+V69-L69</f>
        <v>24387</v>
      </c>
      <c r="AC69" s="241"/>
      <c r="AD69" s="241"/>
      <c r="AE69" s="241"/>
      <c r="AG69" s="259"/>
      <c r="AH69" s="259"/>
    </row>
    <row r="70" spans="1:34" x14ac:dyDescent="0.2">
      <c r="A70" s="116">
        <v>312</v>
      </c>
      <c r="B70" s="36" t="s">
        <v>69</v>
      </c>
      <c r="C70" s="145"/>
      <c r="D70" s="146">
        <v>55795065.539999999</v>
      </c>
      <c r="E70" s="146"/>
      <c r="F70" s="155">
        <v>45291</v>
      </c>
      <c r="G70" s="152"/>
      <c r="H70" s="156" t="s">
        <v>523</v>
      </c>
      <c r="I70" s="23"/>
      <c r="J70" s="157">
        <v>-4</v>
      </c>
      <c r="K70" s="116"/>
      <c r="L70" s="149">
        <f>+ROUND(N70*D70/100,0)</f>
        <v>4273902</v>
      </c>
      <c r="M70" s="127"/>
      <c r="N70" s="158">
        <v>7.66</v>
      </c>
      <c r="O70" s="146"/>
      <c r="P70" s="155">
        <v>45291</v>
      </c>
      <c r="Q70" s="152"/>
      <c r="R70" s="155" t="s">
        <v>71</v>
      </c>
      <c r="T70" s="159">
        <v>-3</v>
      </c>
      <c r="U70" s="118"/>
      <c r="V70" s="153">
        <v>4920540</v>
      </c>
      <c r="W70" s="131"/>
      <c r="X70" s="162">
        <v>8.82</v>
      </c>
      <c r="Z70" s="153">
        <f>+V70-L70</f>
        <v>646638</v>
      </c>
      <c r="AC70" s="241"/>
      <c r="AD70" s="241"/>
      <c r="AE70" s="241"/>
      <c r="AG70" s="259"/>
      <c r="AH70" s="259"/>
    </row>
    <row r="71" spans="1:34" x14ac:dyDescent="0.2">
      <c r="A71" s="116">
        <v>314</v>
      </c>
      <c r="B71" s="36" t="s">
        <v>72</v>
      </c>
      <c r="C71" s="148"/>
      <c r="D71" s="146">
        <v>10983268.880000001</v>
      </c>
      <c r="E71" s="146"/>
      <c r="F71" s="155">
        <v>45291</v>
      </c>
      <c r="G71" s="152"/>
      <c r="H71" s="156" t="s">
        <v>524</v>
      </c>
      <c r="I71" s="23"/>
      <c r="J71" s="157">
        <v>-4</v>
      </c>
      <c r="K71" s="164"/>
      <c r="L71" s="149">
        <f>+ROUND(N71*D71/100,0)</f>
        <v>694143</v>
      </c>
      <c r="M71" s="165"/>
      <c r="N71" s="158">
        <v>6.32</v>
      </c>
      <c r="O71" s="146"/>
      <c r="P71" s="155">
        <v>45291</v>
      </c>
      <c r="Q71" s="152"/>
      <c r="R71" s="155" t="s">
        <v>74</v>
      </c>
      <c r="T71" s="159">
        <v>-3</v>
      </c>
      <c r="U71" s="160"/>
      <c r="V71" s="153">
        <v>905886</v>
      </c>
      <c r="W71" s="161"/>
      <c r="X71" s="162">
        <v>8.25</v>
      </c>
      <c r="Y71" s="41"/>
      <c r="Z71" s="153">
        <f>+V71-L71</f>
        <v>211743</v>
      </c>
      <c r="AC71" s="241"/>
      <c r="AD71" s="241"/>
      <c r="AE71" s="241"/>
      <c r="AG71" s="259"/>
      <c r="AH71" s="259"/>
    </row>
    <row r="72" spans="1:34" x14ac:dyDescent="0.2">
      <c r="A72" s="116">
        <v>315</v>
      </c>
      <c r="B72" s="36" t="s">
        <v>75</v>
      </c>
      <c r="C72" s="145"/>
      <c r="D72" s="146">
        <v>2773052.55</v>
      </c>
      <c r="F72" s="155">
        <v>45291</v>
      </c>
      <c r="G72" s="152"/>
      <c r="H72" s="156" t="s">
        <v>76</v>
      </c>
      <c r="I72" s="23"/>
      <c r="J72" s="157">
        <v>-3</v>
      </c>
      <c r="K72" s="116"/>
      <c r="L72" s="149">
        <f>+ROUND(N72*D72/100,0)</f>
        <v>213525</v>
      </c>
      <c r="M72" s="127"/>
      <c r="N72" s="158">
        <v>7.7</v>
      </c>
      <c r="P72" s="155">
        <v>45291</v>
      </c>
      <c r="Q72" s="152"/>
      <c r="R72" s="155" t="s">
        <v>77</v>
      </c>
      <c r="T72" s="159">
        <v>-3</v>
      </c>
      <c r="U72" s="118"/>
      <c r="V72" s="153">
        <v>71893</v>
      </c>
      <c r="W72" s="131"/>
      <c r="X72" s="162">
        <v>2.59</v>
      </c>
      <c r="Z72" s="153">
        <f>+V72-L72</f>
        <v>-141632</v>
      </c>
      <c r="AC72" s="241"/>
      <c r="AD72" s="241"/>
      <c r="AE72" s="241"/>
      <c r="AG72" s="259"/>
      <c r="AH72" s="259"/>
    </row>
    <row r="73" spans="1:34" x14ac:dyDescent="0.2">
      <c r="A73" s="116">
        <v>316</v>
      </c>
      <c r="B73" s="36" t="s">
        <v>78</v>
      </c>
      <c r="C73" s="145"/>
      <c r="D73" s="146">
        <v>2530.98</v>
      </c>
      <c r="F73" s="155">
        <v>45291</v>
      </c>
      <c r="G73" s="152"/>
      <c r="H73" s="156" t="s">
        <v>79</v>
      </c>
      <c r="I73" s="23"/>
      <c r="J73" s="157">
        <v>-4</v>
      </c>
      <c r="K73" s="116"/>
      <c r="L73" s="149">
        <f>+ROUND(N73*D73/100,0)</f>
        <v>195</v>
      </c>
      <c r="M73" s="127"/>
      <c r="N73" s="158">
        <v>7.69</v>
      </c>
      <c r="P73" s="155">
        <v>45291</v>
      </c>
      <c r="Q73" s="152"/>
      <c r="R73" s="155" t="s">
        <v>80</v>
      </c>
      <c r="T73" s="159">
        <v>-3</v>
      </c>
      <c r="U73" s="118"/>
      <c r="V73" s="153">
        <v>133</v>
      </c>
      <c r="W73" s="131"/>
      <c r="X73" s="162">
        <v>5.25</v>
      </c>
      <c r="Z73" s="153">
        <f>+V73-L73</f>
        <v>-62</v>
      </c>
      <c r="AC73" s="241"/>
      <c r="AD73" s="241"/>
      <c r="AE73" s="241"/>
      <c r="AG73" s="259"/>
      <c r="AH73" s="259"/>
    </row>
    <row r="74" spans="1:34" ht="15" x14ac:dyDescent="0.25">
      <c r="A74" s="116"/>
      <c r="B74" s="42" t="s">
        <v>95</v>
      </c>
      <c r="C74" s="145"/>
      <c r="D74" s="166">
        <f>+SUBTOTAL(9,D68:D73)</f>
        <v>70559886.299999997</v>
      </c>
      <c r="E74" s="146"/>
      <c r="F74" s="151"/>
      <c r="G74" s="152"/>
      <c r="H74" s="45"/>
      <c r="I74" s="23"/>
      <c r="J74" s="130"/>
      <c r="K74" s="116"/>
      <c r="L74" s="167">
        <f>+SUBTOTAL(9,L68:L73)</f>
        <v>5257213</v>
      </c>
      <c r="M74" s="127"/>
      <c r="N74" s="43">
        <f>+ROUND(L74/$D74*100,2)</f>
        <v>7.45</v>
      </c>
      <c r="O74" s="146"/>
      <c r="P74" s="151"/>
      <c r="Q74" s="152"/>
      <c r="T74" s="130"/>
      <c r="U74" s="118"/>
      <c r="V74" s="168">
        <f>+SUBTOTAL(9,V68:V73)</f>
        <v>5998287</v>
      </c>
      <c r="W74" s="131"/>
      <c r="X74" s="44">
        <f>+ROUND(V74/$D74*100,2)</f>
        <v>8.5</v>
      </c>
      <c r="Z74" s="168">
        <f>+SUBTOTAL(9,Z68:Z73)</f>
        <v>741074</v>
      </c>
      <c r="AC74" s="241"/>
      <c r="AD74" s="241"/>
      <c r="AE74" s="241"/>
      <c r="AG74" s="259"/>
      <c r="AH74" s="259"/>
    </row>
    <row r="75" spans="1:34" x14ac:dyDescent="0.2">
      <c r="A75" s="116"/>
      <c r="B75" s="36"/>
      <c r="C75" s="145"/>
      <c r="D75" s="146"/>
      <c r="E75" s="146"/>
      <c r="F75" s="151"/>
      <c r="G75" s="152"/>
      <c r="H75" s="45"/>
      <c r="I75" s="23"/>
      <c r="J75" s="130"/>
      <c r="K75" s="116"/>
      <c r="L75" s="149"/>
      <c r="M75" s="127"/>
      <c r="N75" s="150"/>
      <c r="O75" s="146"/>
      <c r="P75" s="151"/>
      <c r="Q75" s="152"/>
      <c r="T75" s="130"/>
      <c r="U75" s="118"/>
      <c r="V75" s="153"/>
      <c r="W75" s="131"/>
      <c r="X75" s="154"/>
      <c r="Z75" s="153"/>
      <c r="AC75" s="241"/>
      <c r="AD75" s="241"/>
      <c r="AE75" s="241"/>
      <c r="AG75" s="259"/>
      <c r="AH75" s="259"/>
    </row>
    <row r="76" spans="1:34" x14ac:dyDescent="0.2">
      <c r="A76" s="116"/>
      <c r="B76" s="36" t="s">
        <v>96</v>
      </c>
      <c r="C76" s="145"/>
      <c r="D76" s="146"/>
      <c r="E76" s="146"/>
      <c r="F76" s="151"/>
      <c r="G76" s="152"/>
      <c r="H76" s="45"/>
      <c r="I76" s="23"/>
      <c r="J76" s="130"/>
      <c r="K76" s="116"/>
      <c r="L76" s="149"/>
      <c r="M76" s="127"/>
      <c r="N76" s="150"/>
      <c r="O76" s="146"/>
      <c r="P76" s="151"/>
      <c r="Q76" s="152"/>
      <c r="T76" s="130"/>
      <c r="U76" s="118"/>
      <c r="V76" s="153"/>
      <c r="W76" s="131"/>
      <c r="X76" s="154"/>
      <c r="Z76" s="153"/>
      <c r="AC76" s="241"/>
      <c r="AD76" s="241"/>
      <c r="AE76" s="241"/>
      <c r="AG76" s="259"/>
      <c r="AH76" s="259"/>
    </row>
    <row r="77" spans="1:34" x14ac:dyDescent="0.2">
      <c r="A77" s="116">
        <v>311</v>
      </c>
      <c r="B77" s="36" t="s">
        <v>66</v>
      </c>
      <c r="C77" s="145"/>
      <c r="D77" s="146">
        <v>857357.88</v>
      </c>
      <c r="E77" s="146"/>
      <c r="F77" s="155">
        <v>45291</v>
      </c>
      <c r="G77" s="152"/>
      <c r="H77" s="156" t="s">
        <v>522</v>
      </c>
      <c r="I77" s="23"/>
      <c r="J77" s="157">
        <v>-4</v>
      </c>
      <c r="K77" s="116"/>
      <c r="L77" s="149">
        <f>+ROUND(N77*D77/100,0)</f>
        <v>64302</v>
      </c>
      <c r="M77" s="127"/>
      <c r="N77" s="158">
        <v>7.5</v>
      </c>
      <c r="O77" s="146"/>
      <c r="P77" s="155">
        <v>45291</v>
      </c>
      <c r="Q77" s="152"/>
      <c r="R77" s="155" t="s">
        <v>68</v>
      </c>
      <c r="T77" s="159">
        <v>-3</v>
      </c>
      <c r="U77" s="118"/>
      <c r="V77" s="153">
        <v>133076</v>
      </c>
      <c r="W77" s="131"/>
      <c r="X77" s="162">
        <v>15.52</v>
      </c>
      <c r="Z77" s="153">
        <f>+V77-L77</f>
        <v>68774</v>
      </c>
      <c r="AC77" s="241"/>
      <c r="AD77" s="241"/>
      <c r="AE77" s="241"/>
      <c r="AG77" s="259"/>
      <c r="AH77" s="259"/>
    </row>
    <row r="78" spans="1:34" x14ac:dyDescent="0.2">
      <c r="A78" s="116">
        <v>312</v>
      </c>
      <c r="B78" s="36" t="s">
        <v>69</v>
      </c>
      <c r="C78" s="145"/>
      <c r="D78" s="146">
        <v>57741699.369999997</v>
      </c>
      <c r="E78" s="146"/>
      <c r="F78" s="155">
        <v>45291</v>
      </c>
      <c r="G78" s="152"/>
      <c r="H78" s="156" t="s">
        <v>523</v>
      </c>
      <c r="I78" s="23"/>
      <c r="J78" s="157">
        <v>-4</v>
      </c>
      <c r="K78" s="116"/>
      <c r="L78" s="149">
        <f>+ROUND(N78*D78/100,0)</f>
        <v>4423014</v>
      </c>
      <c r="M78" s="127"/>
      <c r="N78" s="158">
        <v>7.66</v>
      </c>
      <c r="O78" s="146"/>
      <c r="P78" s="155">
        <v>45291</v>
      </c>
      <c r="Q78" s="152"/>
      <c r="R78" s="155" t="s">
        <v>71</v>
      </c>
      <c r="T78" s="159">
        <v>-3</v>
      </c>
      <c r="U78" s="118"/>
      <c r="V78" s="153">
        <v>4913021</v>
      </c>
      <c r="W78" s="131"/>
      <c r="X78" s="162">
        <v>8.51</v>
      </c>
      <c r="Z78" s="153">
        <f>+V78-L78</f>
        <v>490007</v>
      </c>
      <c r="AC78" s="241"/>
      <c r="AD78" s="241"/>
      <c r="AE78" s="241"/>
      <c r="AG78" s="259"/>
      <c r="AH78" s="259"/>
    </row>
    <row r="79" spans="1:34" x14ac:dyDescent="0.2">
      <c r="A79" s="116">
        <v>314</v>
      </c>
      <c r="B79" s="36" t="s">
        <v>72</v>
      </c>
      <c r="C79" s="145"/>
      <c r="D79" s="146">
        <v>16635007.75</v>
      </c>
      <c r="E79" s="146"/>
      <c r="F79" s="155">
        <v>45291</v>
      </c>
      <c r="G79" s="152"/>
      <c r="H79" s="156" t="s">
        <v>524</v>
      </c>
      <c r="I79" s="23"/>
      <c r="J79" s="157">
        <v>-4</v>
      </c>
      <c r="K79" s="116"/>
      <c r="L79" s="149">
        <f>+ROUND(N79*D79/100,0)</f>
        <v>1051332</v>
      </c>
      <c r="M79" s="127"/>
      <c r="N79" s="158">
        <v>6.32</v>
      </c>
      <c r="O79" s="146"/>
      <c r="P79" s="155">
        <v>45291</v>
      </c>
      <c r="Q79" s="152"/>
      <c r="R79" s="155" t="s">
        <v>74</v>
      </c>
      <c r="T79" s="159">
        <v>-3</v>
      </c>
      <c r="U79" s="118"/>
      <c r="V79" s="153">
        <v>1634472</v>
      </c>
      <c r="W79" s="131"/>
      <c r="X79" s="162">
        <v>9.83</v>
      </c>
      <c r="Z79" s="153">
        <f>+V79-L79</f>
        <v>583140</v>
      </c>
      <c r="AC79" s="241"/>
      <c r="AD79" s="241"/>
      <c r="AE79" s="241"/>
      <c r="AG79" s="259"/>
      <c r="AH79" s="259"/>
    </row>
    <row r="80" spans="1:34" x14ac:dyDescent="0.2">
      <c r="A80" s="116">
        <v>315</v>
      </c>
      <c r="B80" s="36" t="s">
        <v>75</v>
      </c>
      <c r="C80" s="148"/>
      <c r="D80" s="146">
        <v>3715363.57</v>
      </c>
      <c r="E80" s="146"/>
      <c r="F80" s="155">
        <v>45291</v>
      </c>
      <c r="G80" s="152"/>
      <c r="H80" s="156" t="s">
        <v>76</v>
      </c>
      <c r="I80" s="23"/>
      <c r="J80" s="157">
        <v>-3</v>
      </c>
      <c r="K80" s="164"/>
      <c r="L80" s="149">
        <f>+ROUND(N80*D80/100,0)</f>
        <v>286083</v>
      </c>
      <c r="M80" s="165"/>
      <c r="N80" s="158">
        <v>7.7</v>
      </c>
      <c r="O80" s="146"/>
      <c r="P80" s="155">
        <v>45291</v>
      </c>
      <c r="Q80" s="152"/>
      <c r="R80" s="155" t="s">
        <v>77</v>
      </c>
      <c r="T80" s="159">
        <v>-3</v>
      </c>
      <c r="U80" s="160"/>
      <c r="V80" s="153">
        <v>258176</v>
      </c>
      <c r="W80" s="161"/>
      <c r="X80" s="162">
        <v>6.95</v>
      </c>
      <c r="Y80" s="41"/>
      <c r="Z80" s="153">
        <f>+V80-L80</f>
        <v>-27907</v>
      </c>
      <c r="AC80" s="241"/>
      <c r="AD80" s="241"/>
      <c r="AE80" s="241"/>
      <c r="AG80" s="259"/>
      <c r="AH80" s="259"/>
    </row>
    <row r="81" spans="1:34" ht="15" x14ac:dyDescent="0.25">
      <c r="A81" s="116"/>
      <c r="B81" s="42" t="s">
        <v>97</v>
      </c>
      <c r="C81" s="148"/>
      <c r="D81" s="166">
        <f>+SUBTOTAL(9,D76:D80)</f>
        <v>78949428.569999993</v>
      </c>
      <c r="E81" s="146"/>
      <c r="F81" s="151"/>
      <c r="G81" s="152"/>
      <c r="H81" s="45"/>
      <c r="I81" s="23"/>
      <c r="J81" s="130"/>
      <c r="K81" s="164"/>
      <c r="L81" s="167">
        <f>+SUBTOTAL(9,L76:L80)</f>
        <v>5824731</v>
      </c>
      <c r="M81" s="165"/>
      <c r="N81" s="43">
        <f>+ROUND(L81/$D81*100,2)</f>
        <v>7.38</v>
      </c>
      <c r="O81" s="146"/>
      <c r="P81" s="151"/>
      <c r="Q81" s="152"/>
      <c r="T81" s="130"/>
      <c r="U81" s="160"/>
      <c r="V81" s="168">
        <f>+SUBTOTAL(9,V76:V80)</f>
        <v>6938745</v>
      </c>
      <c r="W81" s="161"/>
      <c r="X81" s="44">
        <f>+ROUND(V81/$D81*100,2)</f>
        <v>8.7899999999999991</v>
      </c>
      <c r="Y81" s="41"/>
      <c r="Z81" s="168">
        <f>+SUBTOTAL(9,Z76:Z80)</f>
        <v>1114014</v>
      </c>
      <c r="AC81" s="241"/>
      <c r="AD81" s="241"/>
      <c r="AE81" s="241"/>
      <c r="AG81" s="259"/>
      <c r="AH81" s="259"/>
    </row>
    <row r="82" spans="1:34" x14ac:dyDescent="0.2">
      <c r="A82" s="116"/>
      <c r="B82" s="36"/>
      <c r="C82" s="148"/>
      <c r="D82" s="146"/>
      <c r="E82" s="146"/>
      <c r="F82" s="151"/>
      <c r="G82" s="152"/>
      <c r="H82" s="45"/>
      <c r="I82" s="23"/>
      <c r="J82" s="130"/>
      <c r="K82" s="164"/>
      <c r="L82" s="149"/>
      <c r="M82" s="165"/>
      <c r="N82" s="150"/>
      <c r="O82" s="146"/>
      <c r="P82" s="151"/>
      <c r="Q82" s="152"/>
      <c r="T82" s="130"/>
      <c r="U82" s="160"/>
      <c r="V82" s="153"/>
      <c r="W82" s="161"/>
      <c r="X82" s="154"/>
      <c r="Y82" s="41"/>
      <c r="Z82" s="153"/>
      <c r="AC82" s="241"/>
      <c r="AD82" s="241"/>
      <c r="AE82" s="241"/>
      <c r="AG82" s="259"/>
      <c r="AH82" s="259"/>
    </row>
    <row r="83" spans="1:34" x14ac:dyDescent="0.2">
      <c r="A83" s="116"/>
      <c r="B83" s="36" t="s">
        <v>98</v>
      </c>
      <c r="C83" s="148"/>
      <c r="D83" s="146"/>
      <c r="E83" s="146"/>
      <c r="F83" s="151"/>
      <c r="G83" s="152"/>
      <c r="H83" s="45"/>
      <c r="I83" s="23"/>
      <c r="J83" s="130"/>
      <c r="K83" s="164"/>
      <c r="L83" s="149"/>
      <c r="M83" s="165"/>
      <c r="N83" s="150"/>
      <c r="O83" s="146"/>
      <c r="P83" s="151"/>
      <c r="Q83" s="152"/>
      <c r="T83" s="130"/>
      <c r="U83" s="160"/>
      <c r="V83" s="153"/>
      <c r="W83" s="161"/>
      <c r="X83" s="154"/>
      <c r="Y83" s="41"/>
      <c r="Z83" s="153"/>
      <c r="AC83" s="241"/>
      <c r="AD83" s="241"/>
      <c r="AE83" s="241"/>
      <c r="AG83" s="259"/>
      <c r="AH83" s="259"/>
    </row>
    <row r="84" spans="1:34" x14ac:dyDescent="0.2">
      <c r="A84" s="116">
        <v>311</v>
      </c>
      <c r="B84" s="36" t="s">
        <v>66</v>
      </c>
      <c r="C84" s="148"/>
      <c r="D84" s="146">
        <v>18898492.359999999</v>
      </c>
      <c r="E84" s="146"/>
      <c r="F84" s="155">
        <v>45291</v>
      </c>
      <c r="G84" s="152"/>
      <c r="H84" s="156" t="s">
        <v>522</v>
      </c>
      <c r="I84" s="23"/>
      <c r="J84" s="157">
        <v>-4</v>
      </c>
      <c r="K84" s="164"/>
      <c r="L84" s="149">
        <f>+ROUND(N84*D84/100,0)</f>
        <v>1417387</v>
      </c>
      <c r="M84" s="165"/>
      <c r="N84" s="158">
        <v>7.5</v>
      </c>
      <c r="O84" s="146"/>
      <c r="P84" s="155">
        <v>45291</v>
      </c>
      <c r="Q84" s="152"/>
      <c r="R84" s="155" t="s">
        <v>68</v>
      </c>
      <c r="T84" s="159">
        <v>-3</v>
      </c>
      <c r="U84" s="160"/>
      <c r="V84" s="153">
        <v>1641045</v>
      </c>
      <c r="W84" s="161"/>
      <c r="X84" s="162">
        <v>8.68</v>
      </c>
      <c r="Y84" s="41"/>
      <c r="Z84" s="153">
        <f>+V84-L84</f>
        <v>223658</v>
      </c>
      <c r="AC84" s="241"/>
      <c r="AD84" s="241"/>
      <c r="AE84" s="241"/>
      <c r="AG84" s="259"/>
      <c r="AH84" s="259"/>
    </row>
    <row r="85" spans="1:34" x14ac:dyDescent="0.2">
      <c r="A85" s="116">
        <v>312</v>
      </c>
      <c r="B85" s="36" t="s">
        <v>69</v>
      </c>
      <c r="C85" s="148"/>
      <c r="D85" s="146">
        <v>229628729.75999999</v>
      </c>
      <c r="E85" s="146"/>
      <c r="F85" s="155">
        <v>45291</v>
      </c>
      <c r="G85" s="152"/>
      <c r="H85" s="156" t="s">
        <v>523</v>
      </c>
      <c r="I85" s="23"/>
      <c r="J85" s="157">
        <v>-4</v>
      </c>
      <c r="K85" s="164"/>
      <c r="L85" s="149">
        <f>+ROUND(N85*D85/100,0)</f>
        <v>17589561</v>
      </c>
      <c r="M85" s="165"/>
      <c r="N85" s="158">
        <v>7.66</v>
      </c>
      <c r="O85" s="146"/>
      <c r="P85" s="155">
        <v>45291</v>
      </c>
      <c r="Q85" s="152"/>
      <c r="R85" s="155" t="s">
        <v>71</v>
      </c>
      <c r="T85" s="159">
        <v>-3</v>
      </c>
      <c r="U85" s="160"/>
      <c r="V85" s="153">
        <v>24944957</v>
      </c>
      <c r="W85" s="161"/>
      <c r="X85" s="162">
        <v>10.86</v>
      </c>
      <c r="Y85" s="41"/>
      <c r="Z85" s="153">
        <f>+V85-L85</f>
        <v>7355396</v>
      </c>
      <c r="AC85" s="241"/>
      <c r="AD85" s="241"/>
      <c r="AE85" s="241"/>
      <c r="AG85" s="259"/>
      <c r="AH85" s="259"/>
    </row>
    <row r="86" spans="1:34" x14ac:dyDescent="0.2">
      <c r="A86" s="116">
        <v>314</v>
      </c>
      <c r="B86" s="36" t="s">
        <v>72</v>
      </c>
      <c r="C86" s="148"/>
      <c r="D86" s="146">
        <v>24429123.27</v>
      </c>
      <c r="E86" s="146"/>
      <c r="F86" s="155">
        <v>45291</v>
      </c>
      <c r="G86" s="152"/>
      <c r="H86" s="156" t="s">
        <v>524</v>
      </c>
      <c r="I86" s="23"/>
      <c r="J86" s="157">
        <v>-4</v>
      </c>
      <c r="K86" s="164"/>
      <c r="L86" s="149">
        <f>+ROUND(N86*D86/100,0)</f>
        <v>1543921</v>
      </c>
      <c r="M86" s="165"/>
      <c r="N86" s="158">
        <v>6.32</v>
      </c>
      <c r="O86" s="146"/>
      <c r="P86" s="155">
        <v>45291</v>
      </c>
      <c r="Q86" s="152"/>
      <c r="R86" s="155" t="s">
        <v>74</v>
      </c>
      <c r="T86" s="159">
        <v>-3</v>
      </c>
      <c r="U86" s="160"/>
      <c r="V86" s="153">
        <v>2666971</v>
      </c>
      <c r="W86" s="161"/>
      <c r="X86" s="162">
        <v>10.92</v>
      </c>
      <c r="Y86" s="41"/>
      <c r="Z86" s="153">
        <f>+V86-L86</f>
        <v>1123050</v>
      </c>
      <c r="AC86" s="241"/>
      <c r="AD86" s="241"/>
      <c r="AE86" s="241"/>
      <c r="AG86" s="259"/>
      <c r="AH86" s="259"/>
    </row>
    <row r="87" spans="1:34" x14ac:dyDescent="0.2">
      <c r="A87" s="116">
        <v>315</v>
      </c>
      <c r="B87" s="36" t="s">
        <v>75</v>
      </c>
      <c r="C87" s="148"/>
      <c r="D87" s="146">
        <v>15138943.449999999</v>
      </c>
      <c r="E87" s="146"/>
      <c r="F87" s="155">
        <v>45291</v>
      </c>
      <c r="G87" s="152"/>
      <c r="H87" s="156" t="s">
        <v>76</v>
      </c>
      <c r="I87" s="23"/>
      <c r="J87" s="157">
        <v>-3</v>
      </c>
      <c r="K87" s="164"/>
      <c r="L87" s="149">
        <f>+ROUND(N87*D87/100,0)</f>
        <v>1165699</v>
      </c>
      <c r="M87" s="165"/>
      <c r="N87" s="158">
        <v>7.7</v>
      </c>
      <c r="O87" s="146"/>
      <c r="P87" s="155">
        <v>45291</v>
      </c>
      <c r="Q87" s="152"/>
      <c r="R87" s="155" t="s">
        <v>77</v>
      </c>
      <c r="T87" s="159">
        <v>-3</v>
      </c>
      <c r="U87" s="160"/>
      <c r="V87" s="153">
        <v>1390336</v>
      </c>
      <c r="W87" s="161"/>
      <c r="X87" s="162">
        <v>9.18</v>
      </c>
      <c r="Y87" s="41"/>
      <c r="Z87" s="153">
        <f>+V87-L87</f>
        <v>224637</v>
      </c>
      <c r="AC87" s="241"/>
      <c r="AD87" s="241"/>
      <c r="AE87" s="241"/>
      <c r="AG87" s="259"/>
      <c r="AH87" s="259"/>
    </row>
    <row r="88" spans="1:34" x14ac:dyDescent="0.2">
      <c r="A88" s="116">
        <v>316</v>
      </c>
      <c r="B88" s="36" t="s">
        <v>78</v>
      </c>
      <c r="C88" s="148"/>
      <c r="D88" s="146">
        <v>227813</v>
      </c>
      <c r="E88" s="146"/>
      <c r="F88" s="155">
        <v>45291</v>
      </c>
      <c r="G88" s="152"/>
      <c r="H88" s="156" t="s">
        <v>79</v>
      </c>
      <c r="I88" s="23"/>
      <c r="J88" s="157">
        <v>-4</v>
      </c>
      <c r="K88" s="164"/>
      <c r="L88" s="149">
        <f>+ROUND(N88*D88/100,0)</f>
        <v>17519</v>
      </c>
      <c r="M88" s="165"/>
      <c r="N88" s="158">
        <v>7.69</v>
      </c>
      <c r="O88" s="146"/>
      <c r="P88" s="155">
        <v>45291</v>
      </c>
      <c r="Q88" s="152"/>
      <c r="R88" s="155" t="s">
        <v>80</v>
      </c>
      <c r="T88" s="159">
        <v>-3</v>
      </c>
      <c r="U88" s="160"/>
      <c r="V88" s="153">
        <v>13074</v>
      </c>
      <c r="W88" s="161"/>
      <c r="X88" s="162">
        <v>5.74</v>
      </c>
      <c r="Y88" s="41"/>
      <c r="Z88" s="153">
        <f>+V88-L88</f>
        <v>-4445</v>
      </c>
      <c r="AC88" s="241"/>
      <c r="AD88" s="241"/>
      <c r="AE88" s="241"/>
      <c r="AG88" s="259"/>
      <c r="AH88" s="259"/>
    </row>
    <row r="89" spans="1:34" ht="15" x14ac:dyDescent="0.25">
      <c r="A89" s="116"/>
      <c r="B89" s="42" t="s">
        <v>99</v>
      </c>
      <c r="C89" s="148"/>
      <c r="D89" s="166">
        <f>+SUBTOTAL(9,D83:D88)</f>
        <v>288323101.83999997</v>
      </c>
      <c r="E89" s="146"/>
      <c r="F89" s="151"/>
      <c r="G89" s="152"/>
      <c r="H89" s="45"/>
      <c r="I89" s="23"/>
      <c r="J89" s="130"/>
      <c r="K89" s="164"/>
      <c r="L89" s="167">
        <f>+SUBTOTAL(9,L83:L88)</f>
        <v>21734087</v>
      </c>
      <c r="M89" s="165"/>
      <c r="N89" s="43">
        <f>+ROUND(L89/$D89*100,2)</f>
        <v>7.54</v>
      </c>
      <c r="O89" s="146"/>
      <c r="P89" s="151"/>
      <c r="Q89" s="152"/>
      <c r="T89" s="130"/>
      <c r="U89" s="160"/>
      <c r="V89" s="168">
        <f>+SUBTOTAL(9,V83:V88)</f>
        <v>30656383</v>
      </c>
      <c r="W89" s="161"/>
      <c r="X89" s="44">
        <f>+ROUND(V89/$D89*100,2)</f>
        <v>10.63</v>
      </c>
      <c r="Y89" s="41"/>
      <c r="Z89" s="168">
        <f>+SUBTOTAL(9,Z83:Z88)</f>
        <v>8922296</v>
      </c>
      <c r="AC89" s="241"/>
      <c r="AD89" s="241"/>
      <c r="AE89" s="241"/>
      <c r="AG89" s="259"/>
      <c r="AH89" s="259"/>
    </row>
    <row r="90" spans="1:34" x14ac:dyDescent="0.2">
      <c r="A90" s="116"/>
      <c r="B90" s="36"/>
      <c r="C90" s="148"/>
      <c r="D90" s="146"/>
      <c r="E90" s="146"/>
      <c r="F90" s="151"/>
      <c r="G90" s="152"/>
      <c r="H90" s="45"/>
      <c r="I90" s="23"/>
      <c r="J90" s="130"/>
      <c r="K90" s="164"/>
      <c r="L90" s="149"/>
      <c r="M90" s="165"/>
      <c r="N90" s="150"/>
      <c r="O90" s="146"/>
      <c r="P90" s="151"/>
      <c r="Q90" s="152"/>
      <c r="T90" s="130"/>
      <c r="U90" s="160"/>
      <c r="V90" s="153"/>
      <c r="W90" s="161"/>
      <c r="X90" s="154"/>
      <c r="Y90" s="41"/>
      <c r="Z90" s="153"/>
      <c r="AC90" s="241"/>
      <c r="AD90" s="241"/>
      <c r="AE90" s="241"/>
      <c r="AG90" s="259"/>
      <c r="AH90" s="259"/>
    </row>
    <row r="91" spans="1:34" x14ac:dyDescent="0.2">
      <c r="A91" s="116"/>
      <c r="B91" s="36" t="s">
        <v>100</v>
      </c>
      <c r="C91" s="148"/>
      <c r="D91" s="146"/>
      <c r="E91" s="146"/>
      <c r="F91" s="151"/>
      <c r="G91" s="152"/>
      <c r="H91" s="45"/>
      <c r="I91" s="23"/>
      <c r="J91" s="130"/>
      <c r="K91" s="164"/>
      <c r="L91" s="149"/>
      <c r="M91" s="165"/>
      <c r="N91" s="150"/>
      <c r="O91" s="146"/>
      <c r="P91" s="151"/>
      <c r="Q91" s="152"/>
      <c r="T91" s="130"/>
      <c r="U91" s="160"/>
      <c r="V91" s="153"/>
      <c r="W91" s="161"/>
      <c r="X91" s="154"/>
      <c r="Y91" s="41"/>
      <c r="Z91" s="153"/>
      <c r="AC91" s="241"/>
      <c r="AD91" s="241"/>
      <c r="AE91" s="241"/>
      <c r="AG91" s="259"/>
      <c r="AH91" s="259"/>
    </row>
    <row r="92" spans="1:34" x14ac:dyDescent="0.2">
      <c r="A92" s="116">
        <v>311</v>
      </c>
      <c r="B92" s="36" t="s">
        <v>66</v>
      </c>
      <c r="C92" s="148"/>
      <c r="D92" s="146">
        <v>15111546.550000001</v>
      </c>
      <c r="E92" s="146"/>
      <c r="F92" s="155">
        <v>45291</v>
      </c>
      <c r="G92" s="152"/>
      <c r="H92" s="156" t="s">
        <v>522</v>
      </c>
      <c r="I92" s="23"/>
      <c r="J92" s="157">
        <v>-4</v>
      </c>
      <c r="K92" s="164"/>
      <c r="L92" s="149">
        <f>+ROUND(N92*D92/100,0)</f>
        <v>1133366</v>
      </c>
      <c r="M92" s="165"/>
      <c r="N92" s="158">
        <v>7.5</v>
      </c>
      <c r="O92" s="146"/>
      <c r="P92" s="155">
        <v>45291</v>
      </c>
      <c r="Q92" s="152"/>
      <c r="R92" s="155" t="s">
        <v>68</v>
      </c>
      <c r="T92" s="159">
        <v>-3</v>
      </c>
      <c r="U92" s="160"/>
      <c r="V92" s="153">
        <v>1667399</v>
      </c>
      <c r="W92" s="161"/>
      <c r="X92" s="162">
        <v>11.03</v>
      </c>
      <c r="Y92" s="41"/>
      <c r="Z92" s="153">
        <f>+V92-L92</f>
        <v>534033</v>
      </c>
      <c r="AC92" s="241"/>
      <c r="AD92" s="241"/>
      <c r="AE92" s="241"/>
      <c r="AG92" s="259"/>
      <c r="AH92" s="259"/>
    </row>
    <row r="93" spans="1:34" x14ac:dyDescent="0.2">
      <c r="A93" s="116">
        <v>312</v>
      </c>
      <c r="B93" s="36" t="s">
        <v>69</v>
      </c>
      <c r="C93" s="148"/>
      <c r="D93" s="146">
        <v>230782129.52000001</v>
      </c>
      <c r="E93" s="146"/>
      <c r="F93" s="155">
        <v>45291</v>
      </c>
      <c r="G93" s="152"/>
      <c r="H93" s="156" t="s">
        <v>523</v>
      </c>
      <c r="I93" s="23"/>
      <c r="J93" s="157">
        <v>-4</v>
      </c>
      <c r="K93" s="164"/>
      <c r="L93" s="149">
        <f>+ROUND(N93*D93/100,0)</f>
        <v>17677911</v>
      </c>
      <c r="M93" s="165"/>
      <c r="N93" s="158">
        <v>7.66</v>
      </c>
      <c r="O93" s="146"/>
      <c r="P93" s="155">
        <v>45291</v>
      </c>
      <c r="Q93" s="152"/>
      <c r="R93" s="155" t="s">
        <v>71</v>
      </c>
      <c r="T93" s="159">
        <v>-3</v>
      </c>
      <c r="U93" s="160"/>
      <c r="V93" s="153">
        <v>25736256</v>
      </c>
      <c r="W93" s="161"/>
      <c r="X93" s="162">
        <v>11.15</v>
      </c>
      <c r="Y93" s="41"/>
      <c r="Z93" s="153">
        <f>+V93-L93</f>
        <v>8058345</v>
      </c>
      <c r="AC93" s="241"/>
      <c r="AD93" s="241"/>
      <c r="AE93" s="241"/>
      <c r="AG93" s="259"/>
      <c r="AH93" s="259"/>
    </row>
    <row r="94" spans="1:34" x14ac:dyDescent="0.2">
      <c r="A94" s="116">
        <v>314</v>
      </c>
      <c r="B94" s="36" t="s">
        <v>72</v>
      </c>
      <c r="C94" s="148"/>
      <c r="D94" s="146">
        <v>39900882.609999999</v>
      </c>
      <c r="E94" s="146"/>
      <c r="F94" s="155">
        <v>45291</v>
      </c>
      <c r="G94" s="152"/>
      <c r="H94" s="156" t="s">
        <v>524</v>
      </c>
      <c r="I94" s="23"/>
      <c r="J94" s="157">
        <v>-4</v>
      </c>
      <c r="K94" s="164"/>
      <c r="L94" s="149">
        <f>+ROUND(N94*D94/100,0)</f>
        <v>2521736</v>
      </c>
      <c r="M94" s="165"/>
      <c r="N94" s="158">
        <v>6.32</v>
      </c>
      <c r="O94" s="146"/>
      <c r="P94" s="155">
        <v>45291</v>
      </c>
      <c r="Q94" s="152"/>
      <c r="R94" s="155" t="s">
        <v>74</v>
      </c>
      <c r="T94" s="159">
        <v>-3</v>
      </c>
      <c r="U94" s="160"/>
      <c r="V94" s="153">
        <v>3903539</v>
      </c>
      <c r="W94" s="161"/>
      <c r="X94" s="162">
        <v>9.7799999999999994</v>
      </c>
      <c r="Y94" s="41"/>
      <c r="Z94" s="153">
        <f>+V94-L94</f>
        <v>1381803</v>
      </c>
      <c r="AC94" s="241"/>
      <c r="AD94" s="241"/>
      <c r="AE94" s="241"/>
      <c r="AG94" s="259"/>
      <c r="AH94" s="259"/>
    </row>
    <row r="95" spans="1:34" x14ac:dyDescent="0.2">
      <c r="A95" s="116">
        <v>315</v>
      </c>
      <c r="B95" s="36" t="s">
        <v>75</v>
      </c>
      <c r="C95" s="148"/>
      <c r="D95" s="146">
        <v>14303096.880000001</v>
      </c>
      <c r="E95" s="146"/>
      <c r="F95" s="155">
        <v>45291</v>
      </c>
      <c r="G95" s="152"/>
      <c r="H95" s="156" t="s">
        <v>76</v>
      </c>
      <c r="I95" s="23"/>
      <c r="J95" s="157">
        <v>-3</v>
      </c>
      <c r="K95" s="164"/>
      <c r="L95" s="149">
        <f>+ROUND(N95*D95/100,0)</f>
        <v>1101338</v>
      </c>
      <c r="M95" s="165"/>
      <c r="N95" s="158">
        <v>7.7</v>
      </c>
      <c r="O95" s="146"/>
      <c r="P95" s="155">
        <v>45291</v>
      </c>
      <c r="Q95" s="152"/>
      <c r="R95" s="155" t="s">
        <v>77</v>
      </c>
      <c r="T95" s="159">
        <v>-3</v>
      </c>
      <c r="U95" s="160"/>
      <c r="V95" s="153">
        <v>1306190</v>
      </c>
      <c r="W95" s="161"/>
      <c r="X95" s="162">
        <v>9.1300000000000008</v>
      </c>
      <c r="Y95" s="41"/>
      <c r="Z95" s="153">
        <f>+V95-L95</f>
        <v>204852</v>
      </c>
      <c r="AC95" s="241"/>
      <c r="AD95" s="241"/>
      <c r="AE95" s="241"/>
      <c r="AG95" s="259"/>
      <c r="AH95" s="259"/>
    </row>
    <row r="96" spans="1:34" x14ac:dyDescent="0.2">
      <c r="A96" s="116">
        <v>316</v>
      </c>
      <c r="B96" s="36" t="s">
        <v>78</v>
      </c>
      <c r="C96" s="148"/>
      <c r="D96" s="146">
        <v>569812.35</v>
      </c>
      <c r="E96" s="146"/>
      <c r="F96" s="155">
        <v>45291</v>
      </c>
      <c r="G96" s="152"/>
      <c r="H96" s="156" t="s">
        <v>79</v>
      </c>
      <c r="I96" s="23"/>
      <c r="J96" s="157">
        <v>-4</v>
      </c>
      <c r="K96" s="164"/>
      <c r="L96" s="149">
        <f>+ROUND(N96*D96/100,0)</f>
        <v>43819</v>
      </c>
      <c r="M96" s="165"/>
      <c r="N96" s="158">
        <v>7.69</v>
      </c>
      <c r="O96" s="146"/>
      <c r="P96" s="155">
        <v>45291</v>
      </c>
      <c r="Q96" s="152"/>
      <c r="R96" s="155" t="s">
        <v>80</v>
      </c>
      <c r="T96" s="159">
        <v>-3</v>
      </c>
      <c r="U96" s="160"/>
      <c r="V96" s="153">
        <v>38305</v>
      </c>
      <c r="W96" s="161"/>
      <c r="X96" s="162">
        <v>6.72</v>
      </c>
      <c r="Y96" s="41"/>
      <c r="Z96" s="153">
        <f>+V96-L96</f>
        <v>-5514</v>
      </c>
      <c r="AC96" s="241"/>
      <c r="AD96" s="241"/>
      <c r="AE96" s="241"/>
      <c r="AG96" s="259"/>
      <c r="AH96" s="259"/>
    </row>
    <row r="97" spans="1:34" ht="15" x14ac:dyDescent="0.25">
      <c r="A97" s="116"/>
      <c r="B97" s="42" t="s">
        <v>101</v>
      </c>
      <c r="C97" s="148"/>
      <c r="D97" s="166">
        <f>+SUBTOTAL(9,D91:D96)</f>
        <v>300667467.91000003</v>
      </c>
      <c r="E97" s="146"/>
      <c r="F97" s="151"/>
      <c r="G97" s="152"/>
      <c r="H97" s="45"/>
      <c r="I97" s="23"/>
      <c r="J97" s="130"/>
      <c r="K97" s="164"/>
      <c r="L97" s="167">
        <f>+SUBTOTAL(9,L91:L96)</f>
        <v>22478170</v>
      </c>
      <c r="M97" s="165"/>
      <c r="N97" s="43">
        <f>+ROUND(L97/$D97*100,2)</f>
        <v>7.48</v>
      </c>
      <c r="O97" s="146"/>
      <c r="P97" s="151"/>
      <c r="Q97" s="152"/>
      <c r="T97" s="130"/>
      <c r="U97" s="160"/>
      <c r="V97" s="168">
        <f>+SUBTOTAL(9,V91:V96)</f>
        <v>32651689</v>
      </c>
      <c r="W97" s="161"/>
      <c r="X97" s="44">
        <f>+ROUND(V97/$D97*100,2)</f>
        <v>10.86</v>
      </c>
      <c r="Y97" s="41"/>
      <c r="Z97" s="168">
        <f>+SUBTOTAL(9,Z91:Z96)</f>
        <v>10173519</v>
      </c>
      <c r="AC97" s="241"/>
      <c r="AD97" s="241"/>
      <c r="AE97" s="241"/>
      <c r="AG97" s="259"/>
      <c r="AH97" s="259"/>
    </row>
    <row r="98" spans="1:34" x14ac:dyDescent="0.2">
      <c r="A98" s="116"/>
      <c r="B98" s="36"/>
      <c r="C98" s="148"/>
      <c r="D98" s="146"/>
      <c r="E98" s="146"/>
      <c r="F98" s="151"/>
      <c r="G98" s="152"/>
      <c r="H98" s="45"/>
      <c r="I98" s="23"/>
      <c r="J98" s="130"/>
      <c r="K98" s="164"/>
      <c r="L98" s="149"/>
      <c r="M98" s="165"/>
      <c r="N98" s="150"/>
      <c r="O98" s="146"/>
      <c r="P98" s="151"/>
      <c r="Q98" s="152"/>
      <c r="T98" s="130"/>
      <c r="U98" s="160"/>
      <c r="V98" s="153"/>
      <c r="W98" s="161"/>
      <c r="X98" s="154"/>
      <c r="Y98" s="41"/>
      <c r="Z98" s="153"/>
      <c r="AC98" s="241"/>
      <c r="AD98" s="241"/>
      <c r="AE98" s="241"/>
      <c r="AG98" s="259"/>
      <c r="AH98" s="259"/>
    </row>
    <row r="99" spans="1:34" x14ac:dyDescent="0.2">
      <c r="A99" s="116"/>
      <c r="B99" s="36" t="s">
        <v>102</v>
      </c>
      <c r="C99" s="148"/>
      <c r="D99" s="146"/>
      <c r="E99" s="146"/>
      <c r="F99" s="151"/>
      <c r="G99" s="152"/>
      <c r="H99" s="45"/>
      <c r="I99" s="23"/>
      <c r="J99" s="130"/>
      <c r="K99" s="164"/>
      <c r="L99" s="149"/>
      <c r="M99" s="165"/>
      <c r="N99" s="150"/>
      <c r="O99" s="146"/>
      <c r="P99" s="151"/>
      <c r="Q99" s="152"/>
      <c r="T99" s="130"/>
      <c r="U99" s="160"/>
      <c r="V99" s="153"/>
      <c r="W99" s="161"/>
      <c r="X99" s="154"/>
      <c r="Y99" s="41"/>
      <c r="Z99" s="153"/>
      <c r="AC99" s="241"/>
      <c r="AD99" s="241"/>
      <c r="AE99" s="241"/>
      <c r="AG99" s="259"/>
      <c r="AH99" s="259"/>
    </row>
    <row r="100" spans="1:34" x14ac:dyDescent="0.2">
      <c r="A100" s="116">
        <v>310.2</v>
      </c>
      <c r="B100" s="36" t="s">
        <v>64</v>
      </c>
      <c r="C100" s="148"/>
      <c r="D100" s="146">
        <v>99970.26</v>
      </c>
      <c r="E100" s="146"/>
      <c r="F100" s="155">
        <v>45291</v>
      </c>
      <c r="G100" s="152"/>
      <c r="H100" s="156" t="s">
        <v>65</v>
      </c>
      <c r="I100" s="23"/>
      <c r="J100" s="157">
        <v>0</v>
      </c>
      <c r="K100" s="164"/>
      <c r="L100" s="149">
        <f t="shared" ref="L100:L105" si="3">+ROUND(N100*D100/100,0)</f>
        <v>3179</v>
      </c>
      <c r="M100" s="165"/>
      <c r="N100" s="158">
        <v>3.18</v>
      </c>
      <c r="O100" s="146"/>
      <c r="P100" s="155">
        <v>45291</v>
      </c>
      <c r="Q100" s="152"/>
      <c r="R100" s="155" t="s">
        <v>65</v>
      </c>
      <c r="T100" s="159">
        <v>0</v>
      </c>
      <c r="U100" s="160"/>
      <c r="V100" s="153">
        <v>5099</v>
      </c>
      <c r="W100" s="161"/>
      <c r="X100" s="162">
        <v>5.0999999999999996</v>
      </c>
      <c r="Y100" s="41"/>
      <c r="Z100" s="153">
        <f t="shared" ref="Z100:Z105" si="4">+V100-L100</f>
        <v>1920</v>
      </c>
      <c r="AC100" s="241"/>
      <c r="AD100" s="241"/>
      <c r="AE100" s="241"/>
      <c r="AG100" s="259"/>
      <c r="AH100" s="259"/>
    </row>
    <row r="101" spans="1:34" x14ac:dyDescent="0.2">
      <c r="A101" s="116">
        <v>311</v>
      </c>
      <c r="B101" s="36" t="s">
        <v>66</v>
      </c>
      <c r="C101" s="148"/>
      <c r="D101" s="146">
        <v>130354540.03</v>
      </c>
      <c r="E101" s="146"/>
      <c r="F101" s="155">
        <v>45291</v>
      </c>
      <c r="G101" s="152"/>
      <c r="H101" s="156" t="s">
        <v>522</v>
      </c>
      <c r="I101" s="23"/>
      <c r="J101" s="157">
        <v>-4</v>
      </c>
      <c r="K101" s="164"/>
      <c r="L101" s="149">
        <f t="shared" si="3"/>
        <v>9776591</v>
      </c>
      <c r="M101" s="165"/>
      <c r="N101" s="158">
        <v>7.5</v>
      </c>
      <c r="O101" s="146"/>
      <c r="P101" s="155">
        <v>45291</v>
      </c>
      <c r="Q101" s="152"/>
      <c r="R101" s="155" t="s">
        <v>68</v>
      </c>
      <c r="T101" s="159">
        <v>-3</v>
      </c>
      <c r="U101" s="160"/>
      <c r="V101" s="153">
        <v>11858108</v>
      </c>
      <c r="W101" s="161"/>
      <c r="X101" s="162">
        <v>9.1</v>
      </c>
      <c r="Y101" s="41"/>
      <c r="Z101" s="153">
        <f t="shared" si="4"/>
        <v>2081517</v>
      </c>
      <c r="AC101" s="241"/>
      <c r="AD101" s="241"/>
      <c r="AE101" s="241"/>
      <c r="AG101" s="259"/>
      <c r="AH101" s="259"/>
    </row>
    <row r="102" spans="1:34" x14ac:dyDescent="0.2">
      <c r="A102" s="116">
        <v>312</v>
      </c>
      <c r="B102" s="36" t="s">
        <v>69</v>
      </c>
      <c r="C102" s="148"/>
      <c r="D102" s="146">
        <v>149641122.56</v>
      </c>
      <c r="E102" s="146"/>
      <c r="F102" s="155">
        <v>45291</v>
      </c>
      <c r="G102" s="152"/>
      <c r="H102" s="156" t="s">
        <v>523</v>
      </c>
      <c r="I102" s="23"/>
      <c r="J102" s="157">
        <v>-4</v>
      </c>
      <c r="K102" s="164"/>
      <c r="L102" s="149">
        <f t="shared" si="3"/>
        <v>11462510</v>
      </c>
      <c r="M102" s="165"/>
      <c r="N102" s="158">
        <v>7.66</v>
      </c>
      <c r="O102" s="146"/>
      <c r="P102" s="155">
        <v>45291</v>
      </c>
      <c r="Q102" s="152"/>
      <c r="R102" s="155" t="s">
        <v>71</v>
      </c>
      <c r="T102" s="159">
        <v>-3</v>
      </c>
      <c r="U102" s="160"/>
      <c r="V102" s="153">
        <v>18619805</v>
      </c>
      <c r="W102" s="161"/>
      <c r="X102" s="162">
        <v>12.44</v>
      </c>
      <c r="Y102" s="41"/>
      <c r="Z102" s="153">
        <f t="shared" si="4"/>
        <v>7157295</v>
      </c>
      <c r="AC102" s="241"/>
      <c r="AD102" s="241"/>
      <c r="AE102" s="241"/>
      <c r="AG102" s="259"/>
      <c r="AH102" s="259"/>
    </row>
    <row r="103" spans="1:34" x14ac:dyDescent="0.2">
      <c r="A103" s="116">
        <v>314</v>
      </c>
      <c r="B103" s="36" t="s">
        <v>72</v>
      </c>
      <c r="C103" s="148"/>
      <c r="D103" s="146">
        <v>11893677.449999999</v>
      </c>
      <c r="E103" s="146"/>
      <c r="F103" s="155">
        <v>45291</v>
      </c>
      <c r="G103" s="152"/>
      <c r="H103" s="156" t="s">
        <v>524</v>
      </c>
      <c r="I103" s="23"/>
      <c r="J103" s="157">
        <v>-4</v>
      </c>
      <c r="K103" s="164"/>
      <c r="L103" s="149">
        <f t="shared" si="3"/>
        <v>751680</v>
      </c>
      <c r="M103" s="165"/>
      <c r="N103" s="158">
        <v>6.32</v>
      </c>
      <c r="O103" s="146"/>
      <c r="P103" s="155">
        <v>45291</v>
      </c>
      <c r="Q103" s="152"/>
      <c r="R103" s="155" t="s">
        <v>74</v>
      </c>
      <c r="T103" s="159">
        <v>-3</v>
      </c>
      <c r="U103" s="160"/>
      <c r="V103" s="153">
        <v>1934005</v>
      </c>
      <c r="W103" s="161"/>
      <c r="X103" s="162">
        <v>16.260000000000002</v>
      </c>
      <c r="Y103" s="41"/>
      <c r="Z103" s="153">
        <f t="shared" si="4"/>
        <v>1182325</v>
      </c>
      <c r="AC103" s="241"/>
      <c r="AD103" s="241"/>
      <c r="AE103" s="241"/>
      <c r="AG103" s="259"/>
      <c r="AH103" s="259"/>
    </row>
    <row r="104" spans="1:34" x14ac:dyDescent="0.2">
      <c r="A104" s="116">
        <v>315</v>
      </c>
      <c r="B104" s="36" t="s">
        <v>75</v>
      </c>
      <c r="C104" s="148"/>
      <c r="D104" s="146">
        <v>27894886.59</v>
      </c>
      <c r="E104" s="146"/>
      <c r="F104" s="155">
        <v>45291</v>
      </c>
      <c r="G104" s="152"/>
      <c r="H104" s="156" t="s">
        <v>76</v>
      </c>
      <c r="I104" s="23"/>
      <c r="J104" s="157">
        <v>-3</v>
      </c>
      <c r="K104" s="164"/>
      <c r="L104" s="149">
        <f t="shared" si="3"/>
        <v>2147906</v>
      </c>
      <c r="M104" s="165"/>
      <c r="N104" s="158">
        <v>7.7</v>
      </c>
      <c r="O104" s="146"/>
      <c r="P104" s="155">
        <v>45291</v>
      </c>
      <c r="Q104" s="152"/>
      <c r="R104" s="155" t="s">
        <v>77</v>
      </c>
      <c r="T104" s="159">
        <v>-3</v>
      </c>
      <c r="U104" s="160"/>
      <c r="V104" s="153">
        <v>3050113</v>
      </c>
      <c r="W104" s="161"/>
      <c r="X104" s="162">
        <v>10.93</v>
      </c>
      <c r="Y104" s="41"/>
      <c r="Z104" s="153">
        <f t="shared" si="4"/>
        <v>902207</v>
      </c>
      <c r="AC104" s="241"/>
      <c r="AD104" s="241"/>
      <c r="AE104" s="241"/>
      <c r="AG104" s="259"/>
      <c r="AH104" s="259"/>
    </row>
    <row r="105" spans="1:34" x14ac:dyDescent="0.2">
      <c r="A105" s="116">
        <v>316</v>
      </c>
      <c r="B105" s="36" t="s">
        <v>78</v>
      </c>
      <c r="C105" s="148"/>
      <c r="D105" s="146">
        <v>7377700.6299999999</v>
      </c>
      <c r="E105" s="146"/>
      <c r="F105" s="155">
        <v>45291</v>
      </c>
      <c r="G105" s="152"/>
      <c r="H105" s="156" t="s">
        <v>79</v>
      </c>
      <c r="I105" s="23"/>
      <c r="J105" s="157">
        <v>-4</v>
      </c>
      <c r="K105" s="164"/>
      <c r="L105" s="149">
        <f t="shared" si="3"/>
        <v>567345</v>
      </c>
      <c r="M105" s="165"/>
      <c r="N105" s="158">
        <v>7.69</v>
      </c>
      <c r="O105" s="146"/>
      <c r="P105" s="155">
        <v>45291</v>
      </c>
      <c r="Q105" s="152"/>
      <c r="R105" s="155" t="s">
        <v>80</v>
      </c>
      <c r="T105" s="159">
        <v>-3</v>
      </c>
      <c r="U105" s="160"/>
      <c r="V105" s="153">
        <v>697222</v>
      </c>
      <c r="W105" s="161"/>
      <c r="X105" s="162">
        <v>9.4499999999999993</v>
      </c>
      <c r="Y105" s="41"/>
      <c r="Z105" s="153">
        <f t="shared" si="4"/>
        <v>129877</v>
      </c>
      <c r="AC105" s="241"/>
      <c r="AD105" s="241"/>
      <c r="AE105" s="241"/>
      <c r="AG105" s="259"/>
      <c r="AH105" s="259"/>
    </row>
    <row r="106" spans="1:34" ht="15" x14ac:dyDescent="0.25">
      <c r="A106" s="116"/>
      <c r="B106" s="42" t="s">
        <v>103</v>
      </c>
      <c r="C106" s="148"/>
      <c r="D106" s="172">
        <f>+SUBTOTAL(9,D99:D105)</f>
        <v>327261897.51999998</v>
      </c>
      <c r="E106" s="146"/>
      <c r="F106" s="151"/>
      <c r="G106" s="152"/>
      <c r="H106" s="45"/>
      <c r="I106" s="23"/>
      <c r="J106" s="130"/>
      <c r="K106" s="164"/>
      <c r="L106" s="173">
        <f>+SUBTOTAL(9,L99:L105)</f>
        <v>24709211</v>
      </c>
      <c r="M106" s="165"/>
      <c r="N106" s="43">
        <f>+ROUND(L106/$D106*100,2)</f>
        <v>7.55</v>
      </c>
      <c r="O106" s="146"/>
      <c r="P106" s="151"/>
      <c r="Q106" s="152"/>
      <c r="T106" s="130"/>
      <c r="U106" s="160"/>
      <c r="V106" s="174">
        <f>+SUBTOTAL(9,V99:V105)</f>
        <v>36164352</v>
      </c>
      <c r="W106" s="161"/>
      <c r="X106" s="44">
        <f>+ROUND(V106/$D106*100,2)</f>
        <v>11.05</v>
      </c>
      <c r="Y106" s="41"/>
      <c r="Z106" s="174">
        <f>+SUBTOTAL(9,Z99:Z105)</f>
        <v>11455141</v>
      </c>
      <c r="AC106" s="241"/>
      <c r="AD106" s="241"/>
      <c r="AE106" s="241"/>
      <c r="AG106" s="259"/>
      <c r="AH106" s="259"/>
    </row>
    <row r="107" spans="1:34" x14ac:dyDescent="0.2">
      <c r="A107" s="116"/>
      <c r="B107" s="36"/>
      <c r="C107" s="148"/>
      <c r="D107" s="146"/>
      <c r="E107" s="146"/>
      <c r="F107" s="151"/>
      <c r="G107" s="152"/>
      <c r="H107" s="45"/>
      <c r="I107" s="23"/>
      <c r="J107" s="130"/>
      <c r="K107" s="164"/>
      <c r="L107" s="149"/>
      <c r="M107" s="165"/>
      <c r="N107" s="150"/>
      <c r="O107" s="146"/>
      <c r="P107" s="151"/>
      <c r="Q107" s="152"/>
      <c r="T107" s="130"/>
      <c r="U107" s="160"/>
      <c r="V107" s="153"/>
      <c r="W107" s="161"/>
      <c r="X107" s="154"/>
      <c r="Y107" s="41"/>
      <c r="Z107" s="153"/>
      <c r="AC107" s="241"/>
      <c r="AD107" s="241"/>
      <c r="AE107" s="241"/>
      <c r="AG107" s="259"/>
      <c r="AH107" s="259"/>
    </row>
    <row r="108" spans="1:34" x14ac:dyDescent="0.2">
      <c r="A108" s="144" t="s">
        <v>104</v>
      </c>
      <c r="B108" s="36"/>
      <c r="C108" s="148"/>
      <c r="D108" s="146">
        <f>+SUBTOTAL(9,D69:D107)</f>
        <v>1065761782.1400001</v>
      </c>
      <c r="E108" s="146"/>
      <c r="F108" s="151"/>
      <c r="G108" s="152"/>
      <c r="H108" s="45"/>
      <c r="I108" s="23"/>
      <c r="J108" s="130"/>
      <c r="K108" s="164"/>
      <c r="L108" s="149">
        <f>+SUBTOTAL(9,L69:L107)</f>
        <v>80003412</v>
      </c>
      <c r="M108" s="165"/>
      <c r="N108" s="150"/>
      <c r="O108" s="146"/>
      <c r="P108" s="151"/>
      <c r="Q108" s="152"/>
      <c r="T108" s="130"/>
      <c r="U108" s="160"/>
      <c r="V108" s="153">
        <f>+SUBTOTAL(9,V69:V107)</f>
        <v>112409456</v>
      </c>
      <c r="W108" s="161"/>
      <c r="X108" s="154"/>
      <c r="Y108" s="41"/>
      <c r="Z108" s="153">
        <f>+SUBTOTAL(9,Z69:Z107)</f>
        <v>32406044</v>
      </c>
      <c r="AC108" s="241"/>
      <c r="AD108" s="241"/>
      <c r="AE108" s="241"/>
      <c r="AG108" s="259"/>
      <c r="AH108" s="259"/>
    </row>
    <row r="109" spans="1:34" x14ac:dyDescent="0.2">
      <c r="A109" s="116"/>
      <c r="B109" s="36"/>
      <c r="C109" s="148"/>
      <c r="D109" s="146"/>
      <c r="E109" s="146"/>
      <c r="F109" s="151"/>
      <c r="G109" s="152"/>
      <c r="H109" s="45"/>
      <c r="I109" s="23"/>
      <c r="J109" s="130"/>
      <c r="K109" s="164"/>
      <c r="L109" s="149"/>
      <c r="M109" s="165"/>
      <c r="N109" s="150"/>
      <c r="O109" s="146"/>
      <c r="P109" s="151"/>
      <c r="Q109" s="152"/>
      <c r="T109" s="130"/>
      <c r="U109" s="160"/>
      <c r="V109" s="153"/>
      <c r="W109" s="161"/>
      <c r="X109" s="154"/>
      <c r="Y109" s="41"/>
      <c r="Z109" s="153"/>
      <c r="AC109" s="241"/>
      <c r="AD109" s="241"/>
      <c r="AE109" s="241"/>
      <c r="AG109" s="259"/>
      <c r="AH109" s="259"/>
    </row>
    <row r="110" spans="1:34" x14ac:dyDescent="0.2">
      <c r="A110" s="116"/>
      <c r="B110" s="36"/>
      <c r="C110" s="148"/>
      <c r="D110" s="146"/>
      <c r="E110" s="146"/>
      <c r="F110" s="151"/>
      <c r="G110" s="152"/>
      <c r="H110" s="45"/>
      <c r="I110" s="23"/>
      <c r="J110" s="130"/>
      <c r="K110" s="164"/>
      <c r="L110" s="149"/>
      <c r="M110" s="165"/>
      <c r="N110" s="150"/>
      <c r="O110" s="146"/>
      <c r="P110" s="151"/>
      <c r="Q110" s="152"/>
      <c r="T110" s="130"/>
      <c r="U110" s="160"/>
      <c r="V110" s="153"/>
      <c r="W110" s="161"/>
      <c r="X110" s="154"/>
      <c r="Y110" s="41"/>
      <c r="Z110" s="153"/>
      <c r="AC110" s="241"/>
      <c r="AD110" s="241"/>
      <c r="AE110" s="241"/>
      <c r="AG110" s="259"/>
      <c r="AH110" s="259"/>
    </row>
    <row r="111" spans="1:34" x14ac:dyDescent="0.2">
      <c r="A111" s="144" t="s">
        <v>105</v>
      </c>
      <c r="B111" s="36"/>
      <c r="C111" s="148"/>
      <c r="D111" s="146"/>
      <c r="E111" s="146"/>
      <c r="F111" s="151"/>
      <c r="G111" s="152"/>
      <c r="H111" s="45"/>
      <c r="I111" s="23"/>
      <c r="J111" s="130"/>
      <c r="K111" s="164"/>
      <c r="L111" s="149"/>
      <c r="M111" s="165"/>
      <c r="N111" s="150"/>
      <c r="O111" s="146"/>
      <c r="P111" s="151"/>
      <c r="Q111" s="152"/>
      <c r="T111" s="130"/>
      <c r="U111" s="160"/>
      <c r="V111" s="153"/>
      <c r="W111" s="161"/>
      <c r="X111" s="154"/>
      <c r="Y111" s="41"/>
      <c r="Z111" s="153"/>
      <c r="AC111" s="241"/>
      <c r="AD111" s="241"/>
      <c r="AE111" s="241"/>
      <c r="AG111" s="259"/>
      <c r="AH111" s="259"/>
    </row>
    <row r="112" spans="1:34" x14ac:dyDescent="0.2">
      <c r="A112" s="116"/>
      <c r="B112" s="36"/>
      <c r="C112" s="148"/>
      <c r="D112" s="146"/>
      <c r="E112" s="146"/>
      <c r="F112" s="151"/>
      <c r="G112" s="152"/>
      <c r="H112" s="45"/>
      <c r="I112" s="23"/>
      <c r="J112" s="130"/>
      <c r="K112" s="164"/>
      <c r="L112" s="149"/>
      <c r="M112" s="165"/>
      <c r="N112" s="150"/>
      <c r="O112" s="146"/>
      <c r="P112" s="151"/>
      <c r="Q112" s="152"/>
      <c r="T112" s="130"/>
      <c r="U112" s="160"/>
      <c r="V112" s="153"/>
      <c r="W112" s="161"/>
      <c r="X112" s="154"/>
      <c r="Y112" s="41"/>
      <c r="Z112" s="153"/>
      <c r="AC112" s="241"/>
      <c r="AD112" s="241"/>
      <c r="AE112" s="241"/>
      <c r="AG112" s="259"/>
      <c r="AH112" s="259"/>
    </row>
    <row r="113" spans="1:34" x14ac:dyDescent="0.2">
      <c r="A113" s="116"/>
      <c r="B113" s="36" t="s">
        <v>106</v>
      </c>
      <c r="C113" s="148"/>
      <c r="D113" s="146"/>
      <c r="E113" s="146"/>
      <c r="F113" s="151"/>
      <c r="G113" s="152"/>
      <c r="H113" s="45"/>
      <c r="I113" s="23"/>
      <c r="J113" s="130"/>
      <c r="K113" s="164"/>
      <c r="L113" s="149"/>
      <c r="M113" s="165"/>
      <c r="N113" s="150"/>
      <c r="O113" s="146"/>
      <c r="P113" s="151"/>
      <c r="Q113" s="152"/>
      <c r="T113" s="130"/>
      <c r="U113" s="160"/>
      <c r="V113" s="153"/>
      <c r="W113" s="161"/>
      <c r="X113" s="154"/>
      <c r="Y113" s="41"/>
      <c r="Z113" s="153"/>
      <c r="AC113" s="241"/>
      <c r="AD113" s="241"/>
      <c r="AE113" s="241"/>
      <c r="AG113" s="259"/>
      <c r="AH113" s="259"/>
    </row>
    <row r="114" spans="1:34" x14ac:dyDescent="0.2">
      <c r="A114" s="116">
        <v>311</v>
      </c>
      <c r="B114" s="36" t="s">
        <v>66</v>
      </c>
      <c r="C114" s="148"/>
      <c r="D114" s="146">
        <v>1467302.32</v>
      </c>
      <c r="E114" s="146"/>
      <c r="F114" s="155">
        <v>44926</v>
      </c>
      <c r="G114" s="152"/>
      <c r="H114" s="156" t="s">
        <v>522</v>
      </c>
      <c r="I114" s="23"/>
      <c r="J114" s="157">
        <v>-13</v>
      </c>
      <c r="K114" s="164"/>
      <c r="L114" s="149">
        <f>+ROUND(N114*D114/100,0)</f>
        <v>29640</v>
      </c>
      <c r="M114" s="165"/>
      <c r="N114" s="158">
        <v>2.02</v>
      </c>
      <c r="O114" s="146"/>
      <c r="P114" s="155">
        <v>48579</v>
      </c>
      <c r="Q114" s="152"/>
      <c r="R114" s="155" t="s">
        <v>68</v>
      </c>
      <c r="T114" s="159">
        <v>-14</v>
      </c>
      <c r="U114" s="160"/>
      <c r="V114" s="153">
        <v>32893</v>
      </c>
      <c r="W114" s="161"/>
      <c r="X114" s="162">
        <v>2.2400000000000002</v>
      </c>
      <c r="Y114" s="41"/>
      <c r="Z114" s="153">
        <f>+V114-L114</f>
        <v>3253</v>
      </c>
      <c r="AC114" s="241"/>
      <c r="AD114" s="241"/>
      <c r="AE114" s="241"/>
      <c r="AG114" s="259"/>
      <c r="AH114" s="259"/>
    </row>
    <row r="115" spans="1:34" x14ac:dyDescent="0.2">
      <c r="A115" s="116">
        <v>312</v>
      </c>
      <c r="B115" s="36" t="s">
        <v>69</v>
      </c>
      <c r="C115" s="148"/>
      <c r="D115" s="146">
        <v>9990909.5999999996</v>
      </c>
      <c r="E115" s="146"/>
      <c r="F115" s="155">
        <v>44926</v>
      </c>
      <c r="G115" s="152"/>
      <c r="H115" s="156" t="s">
        <v>523</v>
      </c>
      <c r="I115" s="23"/>
      <c r="J115" s="157">
        <v>-13</v>
      </c>
      <c r="K115" s="164"/>
      <c r="L115" s="149">
        <f>+ROUND(N115*D115/100,0)</f>
        <v>221798</v>
      </c>
      <c r="M115" s="165"/>
      <c r="N115" s="158">
        <v>2.2200000000000002</v>
      </c>
      <c r="O115" s="146"/>
      <c r="P115" s="155">
        <v>48579</v>
      </c>
      <c r="Q115" s="152"/>
      <c r="R115" s="155" t="s">
        <v>71</v>
      </c>
      <c r="T115" s="159">
        <v>-14</v>
      </c>
      <c r="U115" s="160"/>
      <c r="V115" s="153">
        <v>234308</v>
      </c>
      <c r="W115" s="161"/>
      <c r="X115" s="162">
        <v>2.35</v>
      </c>
      <c r="Y115" s="41"/>
      <c r="Z115" s="153">
        <f>+V115-L115</f>
        <v>12510</v>
      </c>
      <c r="AC115" s="241"/>
      <c r="AD115" s="241"/>
      <c r="AE115" s="241"/>
      <c r="AG115" s="259"/>
      <c r="AH115" s="259"/>
    </row>
    <row r="116" spans="1:34" x14ac:dyDescent="0.2">
      <c r="A116" s="116">
        <v>314</v>
      </c>
      <c r="B116" s="36" t="s">
        <v>72</v>
      </c>
      <c r="C116" s="148"/>
      <c r="D116" s="146">
        <v>4997905.5</v>
      </c>
      <c r="E116" s="146"/>
      <c r="F116" s="155">
        <v>44926</v>
      </c>
      <c r="G116" s="152"/>
      <c r="H116" s="156" t="s">
        <v>524</v>
      </c>
      <c r="I116" s="23"/>
      <c r="J116" s="157">
        <v>-13</v>
      </c>
      <c r="K116" s="164"/>
      <c r="L116" s="149">
        <f>+ROUND(N116*D116/100,0)</f>
        <v>121449</v>
      </c>
      <c r="M116" s="165"/>
      <c r="N116" s="158">
        <v>2.4300000000000002</v>
      </c>
      <c r="O116" s="146"/>
      <c r="P116" s="155">
        <v>48579</v>
      </c>
      <c r="Q116" s="152"/>
      <c r="R116" s="155" t="s">
        <v>74</v>
      </c>
      <c r="T116" s="159">
        <v>-14</v>
      </c>
      <c r="U116" s="160"/>
      <c r="V116" s="153">
        <v>77989</v>
      </c>
      <c r="W116" s="161"/>
      <c r="X116" s="162">
        <v>1.56</v>
      </c>
      <c r="Y116" s="41"/>
      <c r="Z116" s="153">
        <f>+V116-L116</f>
        <v>-43460</v>
      </c>
      <c r="AC116" s="241"/>
      <c r="AD116" s="241"/>
      <c r="AE116" s="241"/>
      <c r="AG116" s="259"/>
      <c r="AH116" s="259"/>
    </row>
    <row r="117" spans="1:34" x14ac:dyDescent="0.2">
      <c r="A117" s="116">
        <v>315</v>
      </c>
      <c r="B117" s="36" t="s">
        <v>75</v>
      </c>
      <c r="C117" s="148"/>
      <c r="D117" s="146">
        <v>1356213.61</v>
      </c>
      <c r="E117" s="146"/>
      <c r="F117" s="155">
        <v>44926</v>
      </c>
      <c r="G117" s="152"/>
      <c r="H117" s="156" t="s">
        <v>76</v>
      </c>
      <c r="I117" s="23"/>
      <c r="J117" s="157">
        <v>-13</v>
      </c>
      <c r="K117" s="164"/>
      <c r="L117" s="149">
        <f>+ROUND(N117*D117/100,0)</f>
        <v>38923</v>
      </c>
      <c r="M117" s="165"/>
      <c r="N117" s="158">
        <v>2.87</v>
      </c>
      <c r="O117" s="146"/>
      <c r="P117" s="155">
        <v>48579</v>
      </c>
      <c r="Q117" s="152"/>
      <c r="R117" s="155" t="s">
        <v>77</v>
      </c>
      <c r="T117" s="159">
        <v>-14</v>
      </c>
      <c r="U117" s="160"/>
      <c r="V117" s="153">
        <v>13023</v>
      </c>
      <c r="W117" s="161"/>
      <c r="X117" s="162">
        <v>0.96</v>
      </c>
      <c r="Y117" s="41"/>
      <c r="Z117" s="153">
        <f>+V117-L117</f>
        <v>-25900</v>
      </c>
      <c r="AC117" s="241"/>
      <c r="AD117" s="241"/>
      <c r="AE117" s="241"/>
      <c r="AG117" s="259"/>
      <c r="AH117" s="259"/>
    </row>
    <row r="118" spans="1:34" x14ac:dyDescent="0.2">
      <c r="A118" s="116">
        <v>316</v>
      </c>
      <c r="B118" s="36" t="s">
        <v>78</v>
      </c>
      <c r="C118" s="148"/>
      <c r="D118" s="146">
        <v>18931.78</v>
      </c>
      <c r="E118" s="146"/>
      <c r="F118" s="155">
        <v>44926</v>
      </c>
      <c r="G118" s="152"/>
      <c r="H118" s="156" t="s">
        <v>79</v>
      </c>
      <c r="I118" s="23"/>
      <c r="J118" s="157">
        <v>-12</v>
      </c>
      <c r="K118" s="164"/>
      <c r="L118" s="149">
        <f>+ROUND(N118*D118/100,0)</f>
        <v>600</v>
      </c>
      <c r="M118" s="165"/>
      <c r="N118" s="158">
        <v>3.17</v>
      </c>
      <c r="O118" s="146"/>
      <c r="P118" s="155">
        <v>48579</v>
      </c>
      <c r="Q118" s="152"/>
      <c r="R118" s="155" t="s">
        <v>80</v>
      </c>
      <c r="T118" s="159">
        <v>-10</v>
      </c>
      <c r="U118" s="160"/>
      <c r="V118" s="153">
        <v>197</v>
      </c>
      <c r="W118" s="161"/>
      <c r="X118" s="162">
        <v>1.04</v>
      </c>
      <c r="Y118" s="41"/>
      <c r="Z118" s="153">
        <f>+V118-L118</f>
        <v>-403</v>
      </c>
      <c r="AC118" s="241"/>
      <c r="AD118" s="241"/>
      <c r="AE118" s="241"/>
      <c r="AG118" s="259"/>
      <c r="AH118" s="259"/>
    </row>
    <row r="119" spans="1:34" ht="15" x14ac:dyDescent="0.25">
      <c r="A119" s="116"/>
      <c r="B119" s="42" t="s">
        <v>107</v>
      </c>
      <c r="C119" s="148"/>
      <c r="D119" s="166">
        <f>+SUBTOTAL(9,D113:D118)</f>
        <v>17831262.810000002</v>
      </c>
      <c r="E119" s="146"/>
      <c r="F119" s="151"/>
      <c r="G119" s="152"/>
      <c r="H119" s="45"/>
      <c r="I119" s="23"/>
      <c r="J119" s="157"/>
      <c r="K119" s="164"/>
      <c r="L119" s="167">
        <f>+SUBTOTAL(9,L113:L118)</f>
        <v>412410</v>
      </c>
      <c r="M119" s="165"/>
      <c r="N119" s="43">
        <f>+ROUND(L119/$D119*100,2)</f>
        <v>2.31</v>
      </c>
      <c r="O119" s="146"/>
      <c r="P119" s="151"/>
      <c r="Q119" s="152"/>
      <c r="T119" s="130"/>
      <c r="U119" s="160"/>
      <c r="V119" s="168">
        <f>+SUBTOTAL(9,V113:V118)</f>
        <v>358410</v>
      </c>
      <c r="W119" s="161"/>
      <c r="X119" s="44">
        <f>+ROUND(V119/$D119*100,2)</f>
        <v>2.0099999999999998</v>
      </c>
      <c r="Y119" s="41"/>
      <c r="Z119" s="168">
        <f>+SUBTOTAL(9,Z113:Z118)</f>
        <v>-54000</v>
      </c>
      <c r="AC119" s="241"/>
      <c r="AD119" s="241"/>
      <c r="AE119" s="241"/>
      <c r="AG119" s="259"/>
      <c r="AH119" s="259"/>
    </row>
    <row r="120" spans="1:34" x14ac:dyDescent="0.2">
      <c r="A120" s="116"/>
      <c r="B120" s="36"/>
      <c r="C120" s="148"/>
      <c r="D120" s="146"/>
      <c r="E120" s="146"/>
      <c r="F120" s="151"/>
      <c r="G120" s="152"/>
      <c r="H120" s="45"/>
      <c r="I120" s="23"/>
      <c r="J120" s="130"/>
      <c r="K120" s="164"/>
      <c r="L120" s="149"/>
      <c r="M120" s="165"/>
      <c r="N120" s="150"/>
      <c r="O120" s="146"/>
      <c r="P120" s="151"/>
      <c r="Q120" s="152"/>
      <c r="T120" s="130"/>
      <c r="U120" s="160"/>
      <c r="V120" s="153"/>
      <c r="W120" s="161"/>
      <c r="X120" s="154"/>
      <c r="Y120" s="41"/>
      <c r="Z120" s="153"/>
      <c r="AC120" s="241"/>
      <c r="AD120" s="241"/>
      <c r="AE120" s="241"/>
      <c r="AG120" s="259"/>
      <c r="AH120" s="259"/>
    </row>
    <row r="121" spans="1:34" x14ac:dyDescent="0.2">
      <c r="A121" s="116"/>
      <c r="B121" s="36" t="s">
        <v>108</v>
      </c>
      <c r="C121" s="148"/>
      <c r="D121" s="146"/>
      <c r="E121" s="146"/>
      <c r="F121" s="151"/>
      <c r="G121" s="152"/>
      <c r="H121" s="45"/>
      <c r="I121" s="23"/>
      <c r="J121" s="130"/>
      <c r="K121" s="164"/>
      <c r="L121" s="149"/>
      <c r="M121" s="165"/>
      <c r="N121" s="150"/>
      <c r="O121" s="146"/>
      <c r="P121" s="151"/>
      <c r="Q121" s="152"/>
      <c r="T121" s="130"/>
      <c r="U121" s="160"/>
      <c r="V121" s="153"/>
      <c r="W121" s="161"/>
      <c r="X121" s="154"/>
      <c r="Y121" s="41"/>
      <c r="Z121" s="153"/>
      <c r="AC121" s="241"/>
      <c r="AD121" s="241"/>
      <c r="AE121" s="241"/>
      <c r="AG121" s="259"/>
      <c r="AH121" s="259"/>
    </row>
    <row r="122" spans="1:34" x14ac:dyDescent="0.2">
      <c r="A122" s="116">
        <v>311</v>
      </c>
      <c r="B122" s="36" t="s">
        <v>66</v>
      </c>
      <c r="C122" s="148"/>
      <c r="D122" s="146">
        <v>1356101.68</v>
      </c>
      <c r="E122" s="146"/>
      <c r="F122" s="155">
        <v>44926</v>
      </c>
      <c r="G122" s="152"/>
      <c r="H122" s="156" t="s">
        <v>522</v>
      </c>
      <c r="I122" s="23"/>
      <c r="J122" s="157">
        <v>-13</v>
      </c>
      <c r="K122" s="164"/>
      <c r="L122" s="149">
        <f>+ROUND(N122*D122/100,0)</f>
        <v>27393</v>
      </c>
      <c r="M122" s="165"/>
      <c r="N122" s="158">
        <v>2.02</v>
      </c>
      <c r="O122" s="146"/>
      <c r="P122" s="155">
        <v>48579</v>
      </c>
      <c r="Q122" s="152"/>
      <c r="R122" s="155" t="s">
        <v>68</v>
      </c>
      <c r="T122" s="159">
        <v>-15</v>
      </c>
      <c r="U122" s="160"/>
      <c r="V122" s="153">
        <v>30536</v>
      </c>
      <c r="W122" s="161"/>
      <c r="X122" s="162">
        <v>2.25</v>
      </c>
      <c r="Y122" s="41"/>
      <c r="Z122" s="153">
        <f>+V122-L122</f>
        <v>3143</v>
      </c>
      <c r="AC122" s="241"/>
      <c r="AD122" s="241"/>
      <c r="AE122" s="241"/>
      <c r="AG122" s="259"/>
      <c r="AH122" s="259"/>
    </row>
    <row r="123" spans="1:34" x14ac:dyDescent="0.2">
      <c r="A123" s="116">
        <v>312</v>
      </c>
      <c r="B123" s="36" t="s">
        <v>69</v>
      </c>
      <c r="C123" s="148"/>
      <c r="D123" s="146">
        <v>13328865.42</v>
      </c>
      <c r="E123" s="146"/>
      <c r="F123" s="155">
        <v>44926</v>
      </c>
      <c r="G123" s="152"/>
      <c r="H123" s="156" t="s">
        <v>523</v>
      </c>
      <c r="I123" s="23"/>
      <c r="J123" s="157">
        <v>-13</v>
      </c>
      <c r="K123" s="164"/>
      <c r="L123" s="149">
        <f>+ROUND(N123*D123/100,0)</f>
        <v>295901</v>
      </c>
      <c r="M123" s="165"/>
      <c r="N123" s="158">
        <v>2.2200000000000002</v>
      </c>
      <c r="O123" s="146"/>
      <c r="P123" s="155">
        <v>48579</v>
      </c>
      <c r="Q123" s="152"/>
      <c r="R123" s="155" t="s">
        <v>71</v>
      </c>
      <c r="T123" s="159">
        <v>-14</v>
      </c>
      <c r="U123" s="160"/>
      <c r="V123" s="153">
        <v>281036</v>
      </c>
      <c r="W123" s="161"/>
      <c r="X123" s="162">
        <v>2.11</v>
      </c>
      <c r="Y123" s="41"/>
      <c r="Z123" s="153">
        <f>+V123-L123</f>
        <v>-14865</v>
      </c>
      <c r="AC123" s="241"/>
      <c r="AD123" s="241"/>
      <c r="AE123" s="241"/>
      <c r="AG123" s="259"/>
      <c r="AH123" s="259"/>
    </row>
    <row r="124" spans="1:34" x14ac:dyDescent="0.2">
      <c r="A124" s="116">
        <v>314</v>
      </c>
      <c r="B124" s="36" t="s">
        <v>72</v>
      </c>
      <c r="C124" s="148"/>
      <c r="D124" s="146">
        <v>5817835.5300000003</v>
      </c>
      <c r="E124" s="146"/>
      <c r="F124" s="155">
        <v>44926</v>
      </c>
      <c r="G124" s="152"/>
      <c r="H124" s="156" t="s">
        <v>524</v>
      </c>
      <c r="I124" s="23"/>
      <c r="J124" s="157">
        <v>-13</v>
      </c>
      <c r="K124" s="164"/>
      <c r="L124" s="149">
        <f>+ROUND(N124*D124/100,0)</f>
        <v>141373</v>
      </c>
      <c r="M124" s="165"/>
      <c r="N124" s="158">
        <v>2.4300000000000002</v>
      </c>
      <c r="O124" s="146"/>
      <c r="P124" s="155">
        <v>48579</v>
      </c>
      <c r="Q124" s="152"/>
      <c r="R124" s="155" t="s">
        <v>74</v>
      </c>
      <c r="T124" s="159">
        <v>-14</v>
      </c>
      <c r="U124" s="160"/>
      <c r="V124" s="153">
        <v>134018</v>
      </c>
      <c r="W124" s="161"/>
      <c r="X124" s="162">
        <v>2.2999999999999998</v>
      </c>
      <c r="Y124" s="41"/>
      <c r="Z124" s="153">
        <f>+V124-L124</f>
        <v>-7355</v>
      </c>
      <c r="AC124" s="241"/>
      <c r="AD124" s="241"/>
      <c r="AE124" s="241"/>
      <c r="AG124" s="259"/>
      <c r="AH124" s="259"/>
    </row>
    <row r="125" spans="1:34" x14ac:dyDescent="0.2">
      <c r="A125" s="116">
        <v>315</v>
      </c>
      <c r="B125" s="36" t="s">
        <v>75</v>
      </c>
      <c r="C125" s="148"/>
      <c r="D125" s="146">
        <v>1362521.91</v>
      </c>
      <c r="E125" s="146"/>
      <c r="F125" s="155">
        <v>44926</v>
      </c>
      <c r="G125" s="152"/>
      <c r="H125" s="156" t="s">
        <v>76</v>
      </c>
      <c r="I125" s="23"/>
      <c r="J125" s="157">
        <v>-13</v>
      </c>
      <c r="K125" s="164"/>
      <c r="L125" s="149">
        <f>+ROUND(N125*D125/100,0)</f>
        <v>39104</v>
      </c>
      <c r="M125" s="165"/>
      <c r="N125" s="158">
        <v>2.87</v>
      </c>
      <c r="O125" s="146"/>
      <c r="P125" s="155">
        <v>48579</v>
      </c>
      <c r="Q125" s="152"/>
      <c r="R125" s="155" t="s">
        <v>77</v>
      </c>
      <c r="T125" s="159">
        <v>-14</v>
      </c>
      <c r="U125" s="160"/>
      <c r="V125" s="153">
        <v>11814</v>
      </c>
      <c r="W125" s="161"/>
      <c r="X125" s="162">
        <v>0.87</v>
      </c>
      <c r="Y125" s="41"/>
      <c r="Z125" s="153">
        <f>+V125-L125</f>
        <v>-27290</v>
      </c>
      <c r="AC125" s="241"/>
      <c r="AD125" s="241"/>
      <c r="AE125" s="241"/>
      <c r="AG125" s="259"/>
      <c r="AH125" s="259"/>
    </row>
    <row r="126" spans="1:34" x14ac:dyDescent="0.2">
      <c r="A126" s="116">
        <v>316</v>
      </c>
      <c r="B126" s="36" t="s">
        <v>78</v>
      </c>
      <c r="C126" s="148"/>
      <c r="D126" s="146">
        <v>11329.9</v>
      </c>
      <c r="E126" s="146"/>
      <c r="F126" s="155">
        <v>44926</v>
      </c>
      <c r="G126" s="152"/>
      <c r="H126" s="156" t="s">
        <v>79</v>
      </c>
      <c r="I126" s="23"/>
      <c r="J126" s="157">
        <v>-12</v>
      </c>
      <c r="K126" s="164"/>
      <c r="L126" s="149">
        <f>+ROUND(N126*D126/100,0)</f>
        <v>359</v>
      </c>
      <c r="M126" s="165"/>
      <c r="N126" s="158">
        <v>3.17</v>
      </c>
      <c r="O126" s="146"/>
      <c r="P126" s="155">
        <v>48579</v>
      </c>
      <c r="Q126" s="152"/>
      <c r="R126" s="155" t="s">
        <v>80</v>
      </c>
      <c r="T126" s="159">
        <v>-10</v>
      </c>
      <c r="U126" s="160"/>
      <c r="V126" s="153">
        <v>118</v>
      </c>
      <c r="W126" s="161"/>
      <c r="X126" s="162">
        <v>1.04</v>
      </c>
      <c r="Y126" s="41"/>
      <c r="Z126" s="153">
        <f>+V126-L126</f>
        <v>-241</v>
      </c>
      <c r="AC126" s="241"/>
      <c r="AD126" s="241"/>
      <c r="AE126" s="241"/>
      <c r="AG126" s="259"/>
      <c r="AH126" s="259"/>
    </row>
    <row r="127" spans="1:34" ht="15" x14ac:dyDescent="0.25">
      <c r="A127" s="116"/>
      <c r="B127" s="42" t="s">
        <v>109</v>
      </c>
      <c r="C127" s="148"/>
      <c r="D127" s="166">
        <f>+SUBTOTAL(9,D121:D126)</f>
        <v>21876654.439999998</v>
      </c>
      <c r="E127" s="146"/>
      <c r="F127" s="151"/>
      <c r="G127" s="152"/>
      <c r="H127" s="45"/>
      <c r="I127" s="23"/>
      <c r="J127" s="130"/>
      <c r="K127" s="164"/>
      <c r="L127" s="167">
        <f>+SUBTOTAL(9,L121:L126)</f>
        <v>504130</v>
      </c>
      <c r="M127" s="165"/>
      <c r="N127" s="43">
        <f>+ROUND(L127/$D127*100,2)</f>
        <v>2.2999999999999998</v>
      </c>
      <c r="O127" s="146"/>
      <c r="P127" s="151"/>
      <c r="Q127" s="152"/>
      <c r="T127" s="130"/>
      <c r="U127" s="160"/>
      <c r="V127" s="168">
        <f>+SUBTOTAL(9,V121:V126)</f>
        <v>457522</v>
      </c>
      <c r="W127" s="161"/>
      <c r="X127" s="44">
        <f>+ROUND(V127/$D127*100,2)</f>
        <v>2.09</v>
      </c>
      <c r="Y127" s="41"/>
      <c r="Z127" s="168">
        <f>+SUBTOTAL(9,Z121:Z126)</f>
        <v>-46608</v>
      </c>
      <c r="AC127" s="241"/>
      <c r="AD127" s="241"/>
      <c r="AE127" s="241"/>
      <c r="AG127" s="259"/>
      <c r="AH127" s="259"/>
    </row>
    <row r="128" spans="1:34" x14ac:dyDescent="0.2">
      <c r="A128" s="116"/>
      <c r="B128" s="36"/>
      <c r="C128" s="148"/>
      <c r="D128" s="146"/>
      <c r="E128" s="146"/>
      <c r="F128" s="151"/>
      <c r="G128" s="152"/>
      <c r="H128" s="45"/>
      <c r="I128" s="23"/>
      <c r="J128" s="130"/>
      <c r="K128" s="164"/>
      <c r="L128" s="149"/>
      <c r="M128" s="165"/>
      <c r="N128" s="150"/>
      <c r="O128" s="146"/>
      <c r="P128" s="151"/>
      <c r="Q128" s="152"/>
      <c r="T128" s="130"/>
      <c r="U128" s="160"/>
      <c r="V128" s="153"/>
      <c r="W128" s="161"/>
      <c r="X128" s="154"/>
      <c r="Y128" s="41"/>
      <c r="Z128" s="153"/>
      <c r="AC128" s="241"/>
      <c r="AD128" s="241"/>
      <c r="AE128" s="241"/>
      <c r="AG128" s="259"/>
      <c r="AH128" s="259"/>
    </row>
    <row r="129" spans="1:34" x14ac:dyDescent="0.2">
      <c r="A129" s="116"/>
      <c r="B129" s="36" t="s">
        <v>110</v>
      </c>
      <c r="C129" s="148"/>
      <c r="D129" s="146"/>
      <c r="E129" s="146"/>
      <c r="F129" s="151"/>
      <c r="G129" s="152"/>
      <c r="H129" s="45"/>
      <c r="I129" s="23"/>
      <c r="J129" s="130"/>
      <c r="K129" s="164"/>
      <c r="L129" s="149"/>
      <c r="M129" s="165"/>
      <c r="N129" s="150"/>
      <c r="O129" s="146"/>
      <c r="P129" s="151"/>
      <c r="Q129" s="152"/>
      <c r="T129" s="130"/>
      <c r="U129" s="160"/>
      <c r="V129" s="153"/>
      <c r="W129" s="161"/>
      <c r="X129" s="154"/>
      <c r="Y129" s="41"/>
      <c r="Z129" s="153"/>
      <c r="AC129" s="241"/>
      <c r="AD129" s="241"/>
      <c r="AE129" s="241"/>
      <c r="AG129" s="259"/>
      <c r="AH129" s="259"/>
    </row>
    <row r="130" spans="1:34" x14ac:dyDescent="0.2">
      <c r="A130" s="116">
        <v>311</v>
      </c>
      <c r="B130" s="36" t="s">
        <v>66</v>
      </c>
      <c r="C130" s="148"/>
      <c r="D130" s="146">
        <v>1458584.64</v>
      </c>
      <c r="E130" s="146"/>
      <c r="F130" s="155">
        <v>44926</v>
      </c>
      <c r="G130" s="152"/>
      <c r="H130" s="156" t="s">
        <v>522</v>
      </c>
      <c r="I130" s="23"/>
      <c r="J130" s="157">
        <v>-13</v>
      </c>
      <c r="K130" s="164"/>
      <c r="L130" s="149">
        <f>+ROUND(N130*D130/100,0)</f>
        <v>29463</v>
      </c>
      <c r="M130" s="165"/>
      <c r="N130" s="158">
        <v>2.02</v>
      </c>
      <c r="O130" s="146"/>
      <c r="P130" s="155">
        <v>48579</v>
      </c>
      <c r="Q130" s="152"/>
      <c r="R130" s="155" t="s">
        <v>68</v>
      </c>
      <c r="T130" s="159">
        <v>-14</v>
      </c>
      <c r="U130" s="160"/>
      <c r="V130" s="153">
        <v>37915</v>
      </c>
      <c r="W130" s="161"/>
      <c r="X130" s="162">
        <v>2.6</v>
      </c>
      <c r="Y130" s="41"/>
      <c r="Z130" s="153">
        <f>+V130-L130</f>
        <v>8452</v>
      </c>
      <c r="AC130" s="241"/>
      <c r="AD130" s="241"/>
      <c r="AE130" s="241"/>
      <c r="AG130" s="259"/>
      <c r="AH130" s="259"/>
    </row>
    <row r="131" spans="1:34" x14ac:dyDescent="0.2">
      <c r="A131" s="116">
        <v>312</v>
      </c>
      <c r="B131" s="36" t="s">
        <v>69</v>
      </c>
      <c r="C131" s="148"/>
      <c r="D131" s="146">
        <v>13480589.17</v>
      </c>
      <c r="E131" s="146"/>
      <c r="F131" s="155">
        <v>44926</v>
      </c>
      <c r="G131" s="152"/>
      <c r="H131" s="156" t="s">
        <v>523</v>
      </c>
      <c r="I131" s="23"/>
      <c r="J131" s="157">
        <v>-13</v>
      </c>
      <c r="K131" s="164"/>
      <c r="L131" s="149">
        <f>+ROUND(N131*D131/100,0)</f>
        <v>299269</v>
      </c>
      <c r="M131" s="165"/>
      <c r="N131" s="158">
        <v>2.2200000000000002</v>
      </c>
      <c r="O131" s="146"/>
      <c r="P131" s="155">
        <v>48579</v>
      </c>
      <c r="Q131" s="152"/>
      <c r="R131" s="155" t="s">
        <v>71</v>
      </c>
      <c r="T131" s="159">
        <v>-14</v>
      </c>
      <c r="U131" s="160"/>
      <c r="V131" s="153">
        <v>310220</v>
      </c>
      <c r="W131" s="161"/>
      <c r="X131" s="162">
        <v>2.2999999999999998</v>
      </c>
      <c r="Y131" s="41"/>
      <c r="Z131" s="153">
        <f>+V131-L131</f>
        <v>10951</v>
      </c>
      <c r="AC131" s="241"/>
      <c r="AD131" s="241"/>
      <c r="AE131" s="241"/>
      <c r="AG131" s="259"/>
      <c r="AH131" s="259"/>
    </row>
    <row r="132" spans="1:34" x14ac:dyDescent="0.2">
      <c r="A132" s="116">
        <v>314</v>
      </c>
      <c r="B132" s="36" t="s">
        <v>72</v>
      </c>
      <c r="C132" s="148"/>
      <c r="D132" s="146">
        <v>7521747.9299999997</v>
      </c>
      <c r="E132" s="146"/>
      <c r="F132" s="155">
        <v>44926</v>
      </c>
      <c r="G132" s="152"/>
      <c r="H132" s="156" t="s">
        <v>524</v>
      </c>
      <c r="I132" s="23"/>
      <c r="J132" s="157">
        <v>-13</v>
      </c>
      <c r="K132" s="164"/>
      <c r="L132" s="149">
        <f>+ROUND(N132*D132/100,0)</f>
        <v>182778</v>
      </c>
      <c r="M132" s="165"/>
      <c r="N132" s="158">
        <v>2.4300000000000002</v>
      </c>
      <c r="O132" s="146"/>
      <c r="P132" s="155">
        <v>48579</v>
      </c>
      <c r="Q132" s="152"/>
      <c r="R132" s="155" t="s">
        <v>74</v>
      </c>
      <c r="T132" s="159">
        <v>-14</v>
      </c>
      <c r="U132" s="160"/>
      <c r="V132" s="153">
        <v>240770</v>
      </c>
      <c r="W132" s="161"/>
      <c r="X132" s="162">
        <v>3.2</v>
      </c>
      <c r="Y132" s="41"/>
      <c r="Z132" s="153">
        <f>+V132-L132</f>
        <v>57992</v>
      </c>
      <c r="AC132" s="241"/>
      <c r="AD132" s="241"/>
      <c r="AE132" s="241"/>
      <c r="AG132" s="259"/>
      <c r="AH132" s="259"/>
    </row>
    <row r="133" spans="1:34" x14ac:dyDescent="0.2">
      <c r="A133" s="116">
        <v>315</v>
      </c>
      <c r="B133" s="36" t="s">
        <v>75</v>
      </c>
      <c r="C133" s="148"/>
      <c r="D133" s="146">
        <v>2470687.19</v>
      </c>
      <c r="E133" s="146"/>
      <c r="F133" s="155">
        <v>44926</v>
      </c>
      <c r="G133" s="152"/>
      <c r="H133" s="156" t="s">
        <v>76</v>
      </c>
      <c r="I133" s="23"/>
      <c r="J133" s="157">
        <v>-13</v>
      </c>
      <c r="K133" s="164"/>
      <c r="L133" s="149">
        <f>+ROUND(N133*D133/100,0)</f>
        <v>70909</v>
      </c>
      <c r="M133" s="165"/>
      <c r="N133" s="158">
        <v>2.87</v>
      </c>
      <c r="O133" s="146"/>
      <c r="P133" s="155">
        <v>48579</v>
      </c>
      <c r="Q133" s="152"/>
      <c r="R133" s="155" t="s">
        <v>77</v>
      </c>
      <c r="T133" s="159">
        <v>-14</v>
      </c>
      <c r="U133" s="160"/>
      <c r="V133" s="153">
        <v>61312</v>
      </c>
      <c r="W133" s="161"/>
      <c r="X133" s="162">
        <v>2.48</v>
      </c>
      <c r="Y133" s="41"/>
      <c r="Z133" s="153">
        <f>+V133-L133</f>
        <v>-9597</v>
      </c>
      <c r="AC133" s="241"/>
      <c r="AD133" s="241"/>
      <c r="AE133" s="241"/>
      <c r="AG133" s="259"/>
      <c r="AH133" s="259"/>
    </row>
    <row r="134" spans="1:34" x14ac:dyDescent="0.2">
      <c r="A134" s="116">
        <v>316</v>
      </c>
      <c r="B134" s="36" t="s">
        <v>78</v>
      </c>
      <c r="C134" s="148"/>
      <c r="D134" s="146">
        <v>42068.08</v>
      </c>
      <c r="E134" s="146"/>
      <c r="F134" s="155">
        <v>44926</v>
      </c>
      <c r="G134" s="152"/>
      <c r="H134" s="156" t="s">
        <v>79</v>
      </c>
      <c r="I134" s="23"/>
      <c r="J134" s="157">
        <v>-12</v>
      </c>
      <c r="K134" s="164"/>
      <c r="L134" s="149">
        <f>+ROUND(N134*D134/100,0)</f>
        <v>1334</v>
      </c>
      <c r="M134" s="165"/>
      <c r="N134" s="158">
        <v>3.17</v>
      </c>
      <c r="O134" s="146"/>
      <c r="P134" s="155">
        <v>48579</v>
      </c>
      <c r="Q134" s="152"/>
      <c r="R134" s="155" t="s">
        <v>80</v>
      </c>
      <c r="T134" s="159">
        <v>-10</v>
      </c>
      <c r="U134" s="160"/>
      <c r="V134" s="153">
        <v>433</v>
      </c>
      <c r="W134" s="161"/>
      <c r="X134" s="162">
        <v>1.03</v>
      </c>
      <c r="Y134" s="41"/>
      <c r="Z134" s="153">
        <f>+V134-L134</f>
        <v>-901</v>
      </c>
      <c r="AC134" s="241"/>
      <c r="AD134" s="241"/>
      <c r="AE134" s="241"/>
      <c r="AG134" s="259"/>
      <c r="AH134" s="259"/>
    </row>
    <row r="135" spans="1:34" ht="15" x14ac:dyDescent="0.25">
      <c r="A135" s="116"/>
      <c r="B135" s="42" t="s">
        <v>111</v>
      </c>
      <c r="C135" s="148"/>
      <c r="D135" s="166">
        <f>+SUBTOTAL(9,D129:D134)</f>
        <v>24973677.010000002</v>
      </c>
      <c r="E135" s="146"/>
      <c r="F135" s="151"/>
      <c r="G135" s="152"/>
      <c r="H135" s="45"/>
      <c r="I135" s="23"/>
      <c r="J135" s="130"/>
      <c r="K135" s="164"/>
      <c r="L135" s="167">
        <f>+SUBTOTAL(9,L129:L134)</f>
        <v>583753</v>
      </c>
      <c r="M135" s="165"/>
      <c r="N135" s="43">
        <f>+ROUND(L135/$D135*100,2)</f>
        <v>2.34</v>
      </c>
      <c r="O135" s="146"/>
      <c r="P135" s="151"/>
      <c r="Q135" s="152"/>
      <c r="T135" s="130"/>
      <c r="U135" s="160"/>
      <c r="V135" s="168">
        <f>+SUBTOTAL(9,V129:V134)</f>
        <v>650650</v>
      </c>
      <c r="W135" s="161"/>
      <c r="X135" s="44">
        <f>+ROUND(V135/$D135*100,2)</f>
        <v>2.61</v>
      </c>
      <c r="Y135" s="41"/>
      <c r="Z135" s="168">
        <f>+SUBTOTAL(9,Z129:Z134)</f>
        <v>66897</v>
      </c>
      <c r="AC135" s="241"/>
      <c r="AD135" s="241"/>
      <c r="AE135" s="241"/>
      <c r="AG135" s="259"/>
      <c r="AH135" s="259"/>
    </row>
    <row r="136" spans="1:34" x14ac:dyDescent="0.2">
      <c r="A136" s="116"/>
      <c r="B136" s="36"/>
      <c r="C136" s="148"/>
      <c r="D136" s="146"/>
      <c r="E136" s="146"/>
      <c r="F136" s="151"/>
      <c r="G136" s="152"/>
      <c r="H136" s="45"/>
      <c r="I136" s="23"/>
      <c r="J136" s="130"/>
      <c r="K136" s="164"/>
      <c r="L136" s="149"/>
      <c r="M136" s="165"/>
      <c r="N136" s="150"/>
      <c r="O136" s="146"/>
      <c r="P136" s="151"/>
      <c r="Q136" s="152"/>
      <c r="T136" s="130"/>
      <c r="U136" s="160"/>
      <c r="V136" s="153"/>
      <c r="W136" s="161"/>
      <c r="X136" s="154"/>
      <c r="Y136" s="41"/>
      <c r="Z136" s="153"/>
      <c r="AC136" s="241"/>
      <c r="AD136" s="241"/>
      <c r="AE136" s="241"/>
      <c r="AG136" s="259"/>
      <c r="AH136" s="259"/>
    </row>
    <row r="137" spans="1:34" x14ac:dyDescent="0.2">
      <c r="A137" s="116"/>
      <c r="B137" s="36"/>
      <c r="C137" s="148"/>
      <c r="D137" s="146"/>
      <c r="E137" s="146"/>
      <c r="F137" s="151"/>
      <c r="G137" s="152"/>
      <c r="H137" s="45"/>
      <c r="I137" s="23"/>
      <c r="J137" s="130"/>
      <c r="K137" s="164"/>
      <c r="L137" s="149"/>
      <c r="M137" s="165"/>
      <c r="N137" s="150"/>
      <c r="O137" s="146"/>
      <c r="P137" s="151"/>
      <c r="Q137" s="152"/>
      <c r="T137" s="130"/>
      <c r="U137" s="160"/>
      <c r="V137" s="153"/>
      <c r="W137" s="161"/>
      <c r="X137" s="154"/>
      <c r="Y137" s="41"/>
      <c r="Z137" s="153"/>
      <c r="AC137" s="241"/>
      <c r="AD137" s="241"/>
      <c r="AE137" s="241"/>
      <c r="AG137" s="259"/>
      <c r="AH137" s="259"/>
    </row>
    <row r="138" spans="1:34" x14ac:dyDescent="0.2">
      <c r="A138" s="116"/>
      <c r="B138" s="36" t="s">
        <v>112</v>
      </c>
      <c r="C138" s="148"/>
      <c r="D138" s="146"/>
      <c r="E138" s="146"/>
      <c r="F138" s="151"/>
      <c r="G138" s="152"/>
      <c r="H138" s="45"/>
      <c r="I138" s="23"/>
      <c r="J138" s="130"/>
      <c r="K138" s="164"/>
      <c r="L138" s="149"/>
      <c r="M138" s="165"/>
      <c r="N138" s="150"/>
      <c r="O138" s="146"/>
      <c r="P138" s="151"/>
      <c r="Q138" s="152"/>
      <c r="T138" s="130"/>
      <c r="U138" s="160"/>
      <c r="V138" s="153"/>
      <c r="W138" s="161"/>
      <c r="X138" s="154"/>
      <c r="Y138" s="41"/>
      <c r="Z138" s="153"/>
      <c r="AC138" s="241"/>
      <c r="AD138" s="241"/>
      <c r="AE138" s="241"/>
      <c r="AG138" s="259"/>
      <c r="AH138" s="259"/>
    </row>
    <row r="139" spans="1:34" x14ac:dyDescent="0.2">
      <c r="A139" s="116">
        <v>311</v>
      </c>
      <c r="B139" s="36" t="s">
        <v>66</v>
      </c>
      <c r="C139" s="148"/>
      <c r="D139" s="146">
        <v>11865890.92</v>
      </c>
      <c r="E139" s="146"/>
      <c r="F139" s="155">
        <v>44926</v>
      </c>
      <c r="G139" s="152"/>
      <c r="H139" s="156" t="s">
        <v>522</v>
      </c>
      <c r="I139" s="23"/>
      <c r="J139" s="157">
        <v>-13</v>
      </c>
      <c r="K139" s="164"/>
      <c r="L139" s="149">
        <f>+ROUND(N139*D139/100,0)</f>
        <v>239691</v>
      </c>
      <c r="M139" s="165"/>
      <c r="N139" s="158">
        <v>2.02</v>
      </c>
      <c r="O139" s="146"/>
      <c r="P139" s="155">
        <v>48579</v>
      </c>
      <c r="Q139" s="152"/>
      <c r="R139" s="155" t="s">
        <v>68</v>
      </c>
      <c r="T139" s="159">
        <v>-14</v>
      </c>
      <c r="U139" s="160"/>
      <c r="V139" s="153">
        <v>248241</v>
      </c>
      <c r="W139" s="161"/>
      <c r="X139" s="162">
        <v>2.09</v>
      </c>
      <c r="Y139" s="41"/>
      <c r="Z139" s="153">
        <f>+V139-L139</f>
        <v>8550</v>
      </c>
      <c r="AC139" s="241"/>
      <c r="AD139" s="241"/>
      <c r="AE139" s="241"/>
      <c r="AG139" s="259"/>
      <c r="AH139" s="259"/>
    </row>
    <row r="140" spans="1:34" x14ac:dyDescent="0.2">
      <c r="A140" s="116">
        <v>312</v>
      </c>
      <c r="B140" s="36" t="s">
        <v>69</v>
      </c>
      <c r="C140" s="148"/>
      <c r="D140" s="146">
        <v>1889856.07</v>
      </c>
      <c r="E140" s="146"/>
      <c r="F140" s="155">
        <v>44926</v>
      </c>
      <c r="G140" s="152"/>
      <c r="H140" s="156" t="s">
        <v>523</v>
      </c>
      <c r="I140" s="23"/>
      <c r="J140" s="157">
        <v>-13</v>
      </c>
      <c r="K140" s="164"/>
      <c r="L140" s="149">
        <f>+ROUND(N140*D140/100,0)</f>
        <v>41955</v>
      </c>
      <c r="M140" s="165"/>
      <c r="N140" s="158">
        <v>2.2200000000000002</v>
      </c>
      <c r="O140" s="146"/>
      <c r="P140" s="155">
        <v>48579</v>
      </c>
      <c r="Q140" s="152"/>
      <c r="R140" s="155" t="s">
        <v>71</v>
      </c>
      <c r="T140" s="159">
        <v>-14</v>
      </c>
      <c r="U140" s="160"/>
      <c r="V140" s="153">
        <v>102813</v>
      </c>
      <c r="W140" s="161"/>
      <c r="X140" s="162">
        <v>5.44</v>
      </c>
      <c r="Y140" s="41"/>
      <c r="Z140" s="153">
        <f>+V140-L140</f>
        <v>60858</v>
      </c>
      <c r="AC140" s="241"/>
      <c r="AD140" s="241"/>
      <c r="AE140" s="241"/>
      <c r="AG140" s="259"/>
      <c r="AH140" s="259"/>
    </row>
    <row r="141" spans="1:34" x14ac:dyDescent="0.2">
      <c r="A141" s="116">
        <v>314</v>
      </c>
      <c r="B141" s="36" t="s">
        <v>72</v>
      </c>
      <c r="C141" s="148"/>
      <c r="D141" s="146">
        <v>459054.11</v>
      </c>
      <c r="E141" s="146"/>
      <c r="F141" s="155">
        <v>44926</v>
      </c>
      <c r="G141" s="152"/>
      <c r="H141" s="156" t="s">
        <v>524</v>
      </c>
      <c r="I141" s="23"/>
      <c r="J141" s="157">
        <v>-13</v>
      </c>
      <c r="K141" s="164"/>
      <c r="L141" s="149">
        <f>+ROUND(N141*D141/100,0)</f>
        <v>11155</v>
      </c>
      <c r="M141" s="165"/>
      <c r="N141" s="158">
        <v>2.4300000000000002</v>
      </c>
      <c r="O141" s="146"/>
      <c r="P141" s="155">
        <v>48579</v>
      </c>
      <c r="Q141" s="152"/>
      <c r="R141" s="155" t="s">
        <v>74</v>
      </c>
      <c r="T141" s="159">
        <v>-14</v>
      </c>
      <c r="U141" s="160"/>
      <c r="V141" s="153">
        <v>14741</v>
      </c>
      <c r="W141" s="161"/>
      <c r="X141" s="162">
        <v>3.21</v>
      </c>
      <c r="Y141" s="41"/>
      <c r="Z141" s="153">
        <f>+V141-L141</f>
        <v>3586</v>
      </c>
      <c r="AC141" s="241"/>
      <c r="AD141" s="241"/>
      <c r="AE141" s="241"/>
      <c r="AG141" s="259"/>
      <c r="AH141" s="259"/>
    </row>
    <row r="142" spans="1:34" x14ac:dyDescent="0.2">
      <c r="A142" s="116">
        <v>315</v>
      </c>
      <c r="B142" s="36" t="s">
        <v>75</v>
      </c>
      <c r="C142" s="148"/>
      <c r="D142" s="146">
        <v>3091504.03</v>
      </c>
      <c r="E142" s="146"/>
      <c r="F142" s="155">
        <v>44926</v>
      </c>
      <c r="G142" s="152"/>
      <c r="H142" s="156" t="s">
        <v>76</v>
      </c>
      <c r="I142" s="23"/>
      <c r="J142" s="157">
        <v>-13</v>
      </c>
      <c r="K142" s="164"/>
      <c r="L142" s="149">
        <f>+ROUND(N142*D142/100,0)</f>
        <v>88726</v>
      </c>
      <c r="M142" s="165"/>
      <c r="N142" s="158">
        <v>2.87</v>
      </c>
      <c r="O142" s="146"/>
      <c r="P142" s="155">
        <v>48579</v>
      </c>
      <c r="Q142" s="152"/>
      <c r="R142" s="155" t="s">
        <v>77</v>
      </c>
      <c r="T142" s="159">
        <v>-14</v>
      </c>
      <c r="U142" s="160"/>
      <c r="V142" s="153">
        <v>132357</v>
      </c>
      <c r="W142" s="161"/>
      <c r="X142" s="162">
        <v>4.28</v>
      </c>
      <c r="Y142" s="41"/>
      <c r="Z142" s="153">
        <f>+V142-L142</f>
        <v>43631</v>
      </c>
      <c r="AC142" s="241"/>
      <c r="AD142" s="241"/>
      <c r="AE142" s="241"/>
      <c r="AG142" s="259"/>
      <c r="AH142" s="259"/>
    </row>
    <row r="143" spans="1:34" x14ac:dyDescent="0.2">
      <c r="A143" s="116">
        <v>316</v>
      </c>
      <c r="B143" s="36" t="s">
        <v>78</v>
      </c>
      <c r="C143" s="148"/>
      <c r="D143" s="169">
        <v>356780.79</v>
      </c>
      <c r="E143" s="146"/>
      <c r="F143" s="155">
        <v>44926</v>
      </c>
      <c r="G143" s="152"/>
      <c r="H143" s="156" t="s">
        <v>79</v>
      </c>
      <c r="I143" s="23"/>
      <c r="J143" s="157">
        <v>-12</v>
      </c>
      <c r="K143" s="164"/>
      <c r="L143" s="170">
        <f>+ROUND(N143*D143/100,0)</f>
        <v>11310</v>
      </c>
      <c r="M143" s="165"/>
      <c r="N143" s="158">
        <v>3.17</v>
      </c>
      <c r="O143" s="146"/>
      <c r="P143" s="155">
        <v>48579</v>
      </c>
      <c r="Q143" s="152"/>
      <c r="R143" s="155" t="s">
        <v>80</v>
      </c>
      <c r="T143" s="159">
        <v>-12</v>
      </c>
      <c r="U143" s="160"/>
      <c r="V143" s="171">
        <v>11121</v>
      </c>
      <c r="W143" s="161"/>
      <c r="X143" s="162">
        <v>3.12</v>
      </c>
      <c r="Y143" s="41"/>
      <c r="Z143" s="171">
        <f>+V143-L143</f>
        <v>-189</v>
      </c>
      <c r="AC143" s="241"/>
      <c r="AD143" s="241"/>
      <c r="AE143" s="241"/>
      <c r="AG143" s="259"/>
      <c r="AH143" s="259"/>
    </row>
    <row r="144" spans="1:34" ht="15" x14ac:dyDescent="0.25">
      <c r="A144" s="116"/>
      <c r="B144" s="42" t="s">
        <v>113</v>
      </c>
      <c r="C144" s="148"/>
      <c r="D144" s="146">
        <f>+SUBTOTAL(9,D138:D143)</f>
        <v>17663085.919999998</v>
      </c>
      <c r="E144" s="146"/>
      <c r="F144" s="151"/>
      <c r="G144" s="152"/>
      <c r="H144" s="45"/>
      <c r="I144" s="23"/>
      <c r="J144" s="130"/>
      <c r="K144" s="164"/>
      <c r="L144" s="149">
        <f>+SUBTOTAL(9,L138:L143)</f>
        <v>392837</v>
      </c>
      <c r="M144" s="165"/>
      <c r="N144" s="43">
        <f>+ROUND(L144/$D144*100,2)</f>
        <v>2.2200000000000002</v>
      </c>
      <c r="O144" s="146"/>
      <c r="P144" s="151"/>
      <c r="Q144" s="152"/>
      <c r="T144" s="130"/>
      <c r="U144" s="160"/>
      <c r="V144" s="174">
        <f>+SUBTOTAL(9,V138:V143)</f>
        <v>509273</v>
      </c>
      <c r="W144" s="161"/>
      <c r="X144" s="44">
        <f>+ROUND(V144/$D144*100,2)</f>
        <v>2.88</v>
      </c>
      <c r="Y144" s="41"/>
      <c r="Z144" s="174">
        <f>+SUBTOTAL(9,Z138:Z143)</f>
        <v>116436</v>
      </c>
      <c r="AC144" s="241"/>
      <c r="AD144" s="241"/>
      <c r="AE144" s="241"/>
      <c r="AG144" s="259"/>
      <c r="AH144" s="259"/>
    </row>
    <row r="145" spans="1:34" ht="15" x14ac:dyDescent="0.25">
      <c r="A145" s="116"/>
      <c r="B145" s="42"/>
      <c r="C145" s="148"/>
      <c r="D145" s="146"/>
      <c r="E145" s="146"/>
      <c r="F145" s="151"/>
      <c r="G145" s="152"/>
      <c r="H145" s="45"/>
      <c r="I145" s="23"/>
      <c r="J145" s="130"/>
      <c r="K145" s="164"/>
      <c r="L145" s="149"/>
      <c r="M145" s="165"/>
      <c r="N145" s="43"/>
      <c r="O145" s="146"/>
      <c r="P145" s="151"/>
      <c r="Q145" s="152"/>
      <c r="T145" s="130"/>
      <c r="U145" s="160"/>
      <c r="V145" s="153"/>
      <c r="W145" s="161"/>
      <c r="X145" s="44"/>
      <c r="Y145" s="41"/>
      <c r="Z145" s="153"/>
      <c r="AC145" s="241"/>
      <c r="AD145" s="241"/>
      <c r="AE145" s="241"/>
      <c r="AG145" s="259"/>
      <c r="AH145" s="259"/>
    </row>
    <row r="146" spans="1:34" ht="15" x14ac:dyDescent="0.25">
      <c r="A146" s="116"/>
      <c r="B146" s="36" t="s">
        <v>83</v>
      </c>
      <c r="C146" s="148"/>
      <c r="D146" s="169"/>
      <c r="E146" s="146"/>
      <c r="F146" s="151"/>
      <c r="G146" s="152"/>
      <c r="H146" s="45"/>
      <c r="I146" s="23"/>
      <c r="J146" s="130"/>
      <c r="K146" s="164"/>
      <c r="L146" s="170">
        <v>-2341500</v>
      </c>
      <c r="M146" s="165"/>
      <c r="N146" s="43"/>
      <c r="O146" s="146"/>
      <c r="P146" s="151"/>
      <c r="Q146" s="152"/>
      <c r="T146" s="130"/>
      <c r="U146" s="160"/>
      <c r="V146" s="171">
        <v>0</v>
      </c>
      <c r="W146" s="161"/>
      <c r="X146" s="44"/>
      <c r="Y146" s="41"/>
      <c r="Z146" s="171">
        <f>+V146-L146</f>
        <v>2341500</v>
      </c>
      <c r="AC146" s="241"/>
      <c r="AD146" s="241"/>
      <c r="AE146" s="241"/>
      <c r="AG146" s="259"/>
      <c r="AH146" s="259"/>
    </row>
    <row r="147" spans="1:34" x14ac:dyDescent="0.2">
      <c r="A147" s="116"/>
      <c r="B147" s="36"/>
      <c r="C147" s="148"/>
      <c r="D147" s="146"/>
      <c r="E147" s="146"/>
      <c r="F147" s="151"/>
      <c r="G147" s="152"/>
      <c r="H147" s="45"/>
      <c r="I147" s="23"/>
      <c r="J147" s="130"/>
      <c r="K147" s="164"/>
      <c r="L147" s="149"/>
      <c r="M147" s="165"/>
      <c r="N147" s="150"/>
      <c r="O147" s="146"/>
      <c r="P147" s="151"/>
      <c r="Q147" s="152"/>
      <c r="T147" s="130"/>
      <c r="U147" s="160"/>
      <c r="V147" s="153"/>
      <c r="W147" s="161"/>
      <c r="X147" s="154"/>
      <c r="Y147" s="41"/>
      <c r="Z147" s="153"/>
      <c r="AC147" s="241"/>
      <c r="AD147" s="241"/>
      <c r="AE147" s="241"/>
      <c r="AG147" s="259"/>
      <c r="AH147" s="259"/>
    </row>
    <row r="148" spans="1:34" x14ac:dyDescent="0.2">
      <c r="A148" s="144" t="s">
        <v>114</v>
      </c>
      <c r="B148" s="36"/>
      <c r="C148" s="148"/>
      <c r="D148" s="146">
        <f>+SUBTOTAL(9,D114:D147)</f>
        <v>82344680.179999992</v>
      </c>
      <c r="E148" s="146"/>
      <c r="F148" s="151"/>
      <c r="G148" s="152"/>
      <c r="H148" s="45"/>
      <c r="I148" s="23"/>
      <c r="J148" s="130"/>
      <c r="K148" s="164"/>
      <c r="L148" s="149">
        <f>+SUBTOTAL(9,L114:L147)</f>
        <v>-448370</v>
      </c>
      <c r="M148" s="165"/>
      <c r="N148" s="150"/>
      <c r="O148" s="146"/>
      <c r="P148" s="151"/>
      <c r="Q148" s="152"/>
      <c r="T148" s="130"/>
      <c r="U148" s="160"/>
      <c r="V148" s="153">
        <f>+SUBTOTAL(9,V114:V147)</f>
        <v>1975855</v>
      </c>
      <c r="W148" s="161"/>
      <c r="X148" s="154"/>
      <c r="Y148" s="41"/>
      <c r="Z148" s="153">
        <f>+SUBTOTAL(9,Z114:Z147)</f>
        <v>2424225</v>
      </c>
      <c r="AC148" s="241"/>
      <c r="AD148" s="241"/>
      <c r="AE148" s="241"/>
      <c r="AG148" s="259"/>
      <c r="AH148" s="259"/>
    </row>
    <row r="149" spans="1:34" x14ac:dyDescent="0.2">
      <c r="A149" s="116"/>
      <c r="B149" s="36"/>
      <c r="C149" s="148"/>
      <c r="D149" s="146"/>
      <c r="E149" s="146"/>
      <c r="F149" s="151"/>
      <c r="G149" s="152"/>
      <c r="H149" s="45"/>
      <c r="I149" s="23"/>
      <c r="J149" s="130"/>
      <c r="K149" s="164"/>
      <c r="L149" s="149"/>
      <c r="M149" s="165"/>
      <c r="N149" s="150"/>
      <c r="O149" s="146"/>
      <c r="P149" s="151"/>
      <c r="Q149" s="152"/>
      <c r="T149" s="130"/>
      <c r="U149" s="160"/>
      <c r="V149" s="153"/>
      <c r="W149" s="161"/>
      <c r="X149" s="154"/>
      <c r="Y149" s="41"/>
      <c r="Z149" s="153"/>
      <c r="AC149" s="241"/>
      <c r="AD149" s="241"/>
      <c r="AE149" s="241"/>
      <c r="AG149" s="259"/>
      <c r="AH149" s="259"/>
    </row>
    <row r="150" spans="1:34" x14ac:dyDescent="0.2">
      <c r="A150" s="116"/>
      <c r="B150" s="36"/>
      <c r="C150" s="148"/>
      <c r="D150" s="146"/>
      <c r="E150" s="146"/>
      <c r="F150" s="151"/>
      <c r="G150" s="152"/>
      <c r="H150" s="45"/>
      <c r="I150" s="23"/>
      <c r="J150" s="130"/>
      <c r="K150" s="164"/>
      <c r="L150" s="149"/>
      <c r="M150" s="165"/>
      <c r="N150" s="150"/>
      <c r="O150" s="146"/>
      <c r="P150" s="151"/>
      <c r="Q150" s="152"/>
      <c r="T150" s="130"/>
      <c r="U150" s="160"/>
      <c r="V150" s="153"/>
      <c r="W150" s="161"/>
      <c r="X150" s="154"/>
      <c r="Y150" s="41"/>
      <c r="Z150" s="153"/>
      <c r="AC150" s="241"/>
      <c r="AD150" s="241"/>
      <c r="AE150" s="241"/>
      <c r="AG150" s="259"/>
      <c r="AH150" s="259"/>
    </row>
    <row r="151" spans="1:34" x14ac:dyDescent="0.2">
      <c r="A151" s="144" t="s">
        <v>115</v>
      </c>
      <c r="B151" s="36"/>
      <c r="C151" s="148"/>
      <c r="D151" s="146"/>
      <c r="E151" s="146"/>
      <c r="F151" s="151"/>
      <c r="G151" s="152"/>
      <c r="H151" s="45"/>
      <c r="I151" s="23"/>
      <c r="J151" s="130"/>
      <c r="K151" s="164"/>
      <c r="L151" s="149"/>
      <c r="M151" s="165"/>
      <c r="N151" s="150"/>
      <c r="O151" s="146"/>
      <c r="P151" s="151"/>
      <c r="Q151" s="152"/>
      <c r="T151" s="130"/>
      <c r="U151" s="160"/>
      <c r="V151" s="153"/>
      <c r="W151" s="161"/>
      <c r="X151" s="154"/>
      <c r="Y151" s="41"/>
      <c r="Z151" s="153"/>
      <c r="AC151" s="241"/>
      <c r="AD151" s="241"/>
      <c r="AE151" s="241"/>
      <c r="AG151" s="259"/>
      <c r="AH151" s="259"/>
    </row>
    <row r="152" spans="1:34" x14ac:dyDescent="0.2">
      <c r="A152" s="116"/>
      <c r="B152" s="36"/>
      <c r="C152" s="148"/>
      <c r="D152" s="146"/>
      <c r="E152" s="146"/>
      <c r="F152" s="151"/>
      <c r="G152" s="152"/>
      <c r="H152" s="45"/>
      <c r="I152" s="23"/>
      <c r="J152" s="130"/>
      <c r="K152" s="164"/>
      <c r="L152" s="149"/>
      <c r="M152" s="165"/>
      <c r="N152" s="150"/>
      <c r="O152" s="146"/>
      <c r="P152" s="151"/>
      <c r="Q152" s="152"/>
      <c r="T152" s="130"/>
      <c r="U152" s="160"/>
      <c r="V152" s="153"/>
      <c r="W152" s="161"/>
      <c r="X152" s="154"/>
      <c r="Y152" s="41"/>
      <c r="Z152" s="153"/>
      <c r="AC152" s="241"/>
      <c r="AD152" s="241"/>
      <c r="AE152" s="241"/>
      <c r="AG152" s="259"/>
      <c r="AH152" s="259"/>
    </row>
    <row r="153" spans="1:34" x14ac:dyDescent="0.2">
      <c r="A153" s="116"/>
      <c r="B153" s="36" t="s">
        <v>116</v>
      </c>
      <c r="C153" s="148"/>
      <c r="D153" s="146"/>
      <c r="E153" s="146"/>
      <c r="F153" s="151"/>
      <c r="G153" s="152"/>
      <c r="H153" s="45"/>
      <c r="I153" s="23"/>
      <c r="J153" s="130"/>
      <c r="K153" s="164"/>
      <c r="L153" s="149"/>
      <c r="M153" s="165"/>
      <c r="N153" s="150"/>
      <c r="O153" s="146"/>
      <c r="P153" s="151"/>
      <c r="Q153" s="152"/>
      <c r="T153" s="130"/>
      <c r="U153" s="160"/>
      <c r="V153" s="153"/>
      <c r="W153" s="161"/>
      <c r="X153" s="154"/>
      <c r="Y153" s="41"/>
      <c r="Z153" s="153"/>
      <c r="AC153" s="241"/>
      <c r="AD153" s="241"/>
      <c r="AE153" s="241"/>
      <c r="AG153" s="259"/>
      <c r="AH153" s="259"/>
    </row>
    <row r="154" spans="1:34" x14ac:dyDescent="0.2">
      <c r="A154" s="116">
        <v>311</v>
      </c>
      <c r="B154" s="36" t="s">
        <v>66</v>
      </c>
      <c r="C154" s="148"/>
      <c r="D154" s="146">
        <v>1114074.75</v>
      </c>
      <c r="E154" s="146"/>
      <c r="F154" s="155">
        <v>45291</v>
      </c>
      <c r="G154" s="152"/>
      <c r="H154" s="156" t="s">
        <v>522</v>
      </c>
      <c r="I154" s="23"/>
      <c r="J154" s="157">
        <v>-5</v>
      </c>
      <c r="K154" s="164"/>
      <c r="L154" s="149">
        <f>+ROUND(N154*D154/100,0)</f>
        <v>83444</v>
      </c>
      <c r="M154" s="165"/>
      <c r="N154" s="158">
        <v>7.49</v>
      </c>
      <c r="O154" s="146"/>
      <c r="P154" s="155">
        <v>45291</v>
      </c>
      <c r="Q154" s="152"/>
      <c r="R154" s="155" t="s">
        <v>68</v>
      </c>
      <c r="T154" s="159">
        <v>-1</v>
      </c>
      <c r="U154" s="160"/>
      <c r="V154" s="153">
        <v>0</v>
      </c>
      <c r="W154" s="161"/>
      <c r="X154" s="162">
        <v>0</v>
      </c>
      <c r="Y154" s="41"/>
      <c r="Z154" s="153">
        <f>+V154-L154</f>
        <v>-83444</v>
      </c>
      <c r="AC154" s="241"/>
      <c r="AD154" s="241"/>
      <c r="AE154" s="241"/>
      <c r="AG154" s="259"/>
      <c r="AH154" s="259"/>
    </row>
    <row r="155" spans="1:34" x14ac:dyDescent="0.2">
      <c r="A155" s="116">
        <v>312</v>
      </c>
      <c r="B155" s="36" t="s">
        <v>69</v>
      </c>
      <c r="C155" s="148"/>
      <c r="D155" s="146">
        <v>46161869.509999998</v>
      </c>
      <c r="E155" s="146"/>
      <c r="F155" s="155">
        <v>45291</v>
      </c>
      <c r="G155" s="152"/>
      <c r="H155" s="156" t="s">
        <v>523</v>
      </c>
      <c r="I155" s="23"/>
      <c r="J155" s="157">
        <v>-5</v>
      </c>
      <c r="K155" s="164"/>
      <c r="L155" s="149">
        <f>+ROUND(N155*D155/100,0)</f>
        <v>2132678</v>
      </c>
      <c r="M155" s="165"/>
      <c r="N155" s="158">
        <v>4.62</v>
      </c>
      <c r="O155" s="146"/>
      <c r="P155" s="155">
        <v>45291</v>
      </c>
      <c r="Q155" s="152"/>
      <c r="R155" s="155" t="s">
        <v>71</v>
      </c>
      <c r="T155" s="159">
        <v>-1</v>
      </c>
      <c r="U155" s="160"/>
      <c r="V155" s="153">
        <v>5749303</v>
      </c>
      <c r="W155" s="161"/>
      <c r="X155" s="162">
        <v>12.45</v>
      </c>
      <c r="Y155" s="41"/>
      <c r="Z155" s="153">
        <f>+V155-L155</f>
        <v>3616625</v>
      </c>
      <c r="AC155" s="241"/>
      <c r="AD155" s="241"/>
      <c r="AE155" s="241"/>
      <c r="AG155" s="259"/>
      <c r="AH155" s="259"/>
    </row>
    <row r="156" spans="1:34" x14ac:dyDescent="0.2">
      <c r="A156" s="116">
        <v>314</v>
      </c>
      <c r="B156" s="36" t="s">
        <v>72</v>
      </c>
      <c r="C156" s="148"/>
      <c r="D156" s="146">
        <v>5299121.01</v>
      </c>
      <c r="E156" s="146"/>
      <c r="F156" s="155">
        <v>45291</v>
      </c>
      <c r="G156" s="152"/>
      <c r="H156" s="156" t="s">
        <v>524</v>
      </c>
      <c r="I156" s="23"/>
      <c r="J156" s="157">
        <v>-5</v>
      </c>
      <c r="K156" s="164"/>
      <c r="L156" s="149">
        <f>+ROUND(N156*D156/100,0)</f>
        <v>299400</v>
      </c>
      <c r="M156" s="165"/>
      <c r="N156" s="158">
        <v>5.65</v>
      </c>
      <c r="O156" s="146"/>
      <c r="P156" s="155">
        <v>45291</v>
      </c>
      <c r="Q156" s="152"/>
      <c r="R156" s="155" t="s">
        <v>74</v>
      </c>
      <c r="T156" s="159">
        <v>-1</v>
      </c>
      <c r="U156" s="160"/>
      <c r="V156" s="153">
        <v>480134</v>
      </c>
      <c r="W156" s="161"/>
      <c r="X156" s="162">
        <v>9.06</v>
      </c>
      <c r="Y156" s="41"/>
      <c r="Z156" s="153">
        <f>+V156-L156</f>
        <v>180734</v>
      </c>
      <c r="AC156" s="241"/>
      <c r="AD156" s="241"/>
      <c r="AE156" s="241"/>
      <c r="AG156" s="259"/>
      <c r="AH156" s="259"/>
    </row>
    <row r="157" spans="1:34" x14ac:dyDescent="0.2">
      <c r="A157" s="116">
        <v>315</v>
      </c>
      <c r="B157" s="36" t="s">
        <v>75</v>
      </c>
      <c r="C157" s="148"/>
      <c r="D157" s="146">
        <v>1006355.8</v>
      </c>
      <c r="E157" s="146"/>
      <c r="F157" s="155">
        <v>45291</v>
      </c>
      <c r="G157" s="152"/>
      <c r="H157" s="156" t="s">
        <v>76</v>
      </c>
      <c r="I157" s="23"/>
      <c r="J157" s="157">
        <v>-4</v>
      </c>
      <c r="K157" s="164"/>
      <c r="L157" s="149">
        <f>+ROUND(N157*D157/100,0)</f>
        <v>26065</v>
      </c>
      <c r="M157" s="165"/>
      <c r="N157" s="158">
        <v>2.59</v>
      </c>
      <c r="O157" s="146"/>
      <c r="P157" s="155">
        <v>45291</v>
      </c>
      <c r="Q157" s="152"/>
      <c r="R157" s="155" t="s">
        <v>77</v>
      </c>
      <c r="T157" s="159">
        <v>-1</v>
      </c>
      <c r="U157" s="160"/>
      <c r="V157" s="153">
        <v>53784</v>
      </c>
      <c r="W157" s="161"/>
      <c r="X157" s="162">
        <v>5.34</v>
      </c>
      <c r="Y157" s="41"/>
      <c r="Z157" s="153">
        <f>+V157-L157</f>
        <v>27719</v>
      </c>
      <c r="AC157" s="241"/>
      <c r="AD157" s="241"/>
      <c r="AE157" s="241"/>
      <c r="AG157" s="259"/>
      <c r="AH157" s="259"/>
    </row>
    <row r="158" spans="1:34" x14ac:dyDescent="0.2">
      <c r="A158" s="116">
        <v>316</v>
      </c>
      <c r="B158" s="36" t="s">
        <v>78</v>
      </c>
      <c r="C158" s="148"/>
      <c r="D158" s="146">
        <v>235462</v>
      </c>
      <c r="E158" s="146"/>
      <c r="F158" s="155">
        <v>45291</v>
      </c>
      <c r="G158" s="152"/>
      <c r="H158" s="156" t="s">
        <v>79</v>
      </c>
      <c r="I158" s="23"/>
      <c r="J158" s="157">
        <v>-5</v>
      </c>
      <c r="K158" s="164"/>
      <c r="L158" s="149">
        <f>+ROUND(N158*D158/100,0)</f>
        <v>10266</v>
      </c>
      <c r="M158" s="165"/>
      <c r="N158" s="158">
        <v>4.3600000000000003</v>
      </c>
      <c r="O158" s="146"/>
      <c r="P158" s="155">
        <v>45291</v>
      </c>
      <c r="Q158" s="152"/>
      <c r="R158" s="155" t="s">
        <v>80</v>
      </c>
      <c r="T158" s="159">
        <v>-1</v>
      </c>
      <c r="U158" s="160"/>
      <c r="V158" s="153">
        <v>13558</v>
      </c>
      <c r="W158" s="161"/>
      <c r="X158" s="162">
        <v>5.76</v>
      </c>
      <c r="Y158" s="41"/>
      <c r="Z158" s="153">
        <f>+V158-L158</f>
        <v>3292</v>
      </c>
      <c r="AC158" s="241"/>
      <c r="AD158" s="241"/>
      <c r="AE158" s="241"/>
      <c r="AG158" s="259"/>
      <c r="AH158" s="259"/>
    </row>
    <row r="159" spans="1:34" ht="15" x14ac:dyDescent="0.25">
      <c r="A159" s="116"/>
      <c r="B159" s="42" t="s">
        <v>117</v>
      </c>
      <c r="C159" s="148"/>
      <c r="D159" s="166">
        <f>+SUBTOTAL(9,D153:D158)</f>
        <v>53816883.069999993</v>
      </c>
      <c r="E159" s="146"/>
      <c r="F159" s="151"/>
      <c r="G159" s="152"/>
      <c r="H159" s="45"/>
      <c r="I159" s="23"/>
      <c r="J159" s="130"/>
      <c r="K159" s="164"/>
      <c r="L159" s="167">
        <f>+SUBTOTAL(9,L153:L158)</f>
        <v>2551853</v>
      </c>
      <c r="M159" s="165"/>
      <c r="N159" s="43">
        <f>+ROUND(L159/$D159*100,2)</f>
        <v>4.74</v>
      </c>
      <c r="O159" s="146"/>
      <c r="P159" s="151"/>
      <c r="Q159" s="152"/>
      <c r="T159" s="130"/>
      <c r="U159" s="160"/>
      <c r="V159" s="168">
        <f>+SUBTOTAL(9,V153:V158)</f>
        <v>6296779</v>
      </c>
      <c r="W159" s="161"/>
      <c r="X159" s="44">
        <f>+ROUND(V159/$D159*100,2)</f>
        <v>11.7</v>
      </c>
      <c r="Y159" s="41"/>
      <c r="Z159" s="168">
        <f>+SUBTOTAL(9,Z153:Z158)</f>
        <v>3744926</v>
      </c>
      <c r="AC159" s="241"/>
      <c r="AD159" s="241"/>
      <c r="AE159" s="241"/>
      <c r="AG159" s="259"/>
      <c r="AH159" s="259"/>
    </row>
    <row r="160" spans="1:34" x14ac:dyDescent="0.2">
      <c r="A160" s="116"/>
      <c r="B160" s="36"/>
      <c r="C160" s="148"/>
      <c r="D160" s="146"/>
      <c r="E160" s="146"/>
      <c r="F160" s="151"/>
      <c r="G160" s="152"/>
      <c r="H160" s="45"/>
      <c r="I160" s="23"/>
      <c r="J160" s="130"/>
      <c r="K160" s="164"/>
      <c r="L160" s="149"/>
      <c r="M160" s="165"/>
      <c r="N160" s="150"/>
      <c r="O160" s="146"/>
      <c r="P160" s="151"/>
      <c r="Q160" s="152"/>
      <c r="T160" s="130"/>
      <c r="U160" s="160"/>
      <c r="V160" s="153"/>
      <c r="W160" s="161"/>
      <c r="X160" s="154"/>
      <c r="Y160" s="41"/>
      <c r="Z160" s="153"/>
      <c r="AC160" s="241"/>
      <c r="AD160" s="241"/>
      <c r="AE160" s="241"/>
      <c r="AG160" s="259"/>
      <c r="AH160" s="259"/>
    </row>
    <row r="161" spans="1:34" x14ac:dyDescent="0.2">
      <c r="A161" s="116"/>
      <c r="B161" s="36" t="s">
        <v>118</v>
      </c>
      <c r="C161" s="148"/>
      <c r="D161" s="146"/>
      <c r="E161" s="146"/>
      <c r="F161" s="151"/>
      <c r="G161" s="152"/>
      <c r="H161" s="45"/>
      <c r="I161" s="23"/>
      <c r="J161" s="130"/>
      <c r="K161" s="164"/>
      <c r="L161" s="149"/>
      <c r="M161" s="165"/>
      <c r="N161" s="150"/>
      <c r="O161" s="146"/>
      <c r="P161" s="151"/>
      <c r="Q161" s="152"/>
      <c r="T161" s="130"/>
      <c r="U161" s="160"/>
      <c r="V161" s="153"/>
      <c r="W161" s="161"/>
      <c r="X161" s="154"/>
      <c r="Y161" s="41"/>
      <c r="Z161" s="153"/>
      <c r="AC161" s="241"/>
      <c r="AD161" s="241"/>
      <c r="AE161" s="241"/>
      <c r="AG161" s="259"/>
      <c r="AH161" s="259"/>
    </row>
    <row r="162" spans="1:34" x14ac:dyDescent="0.2">
      <c r="A162" s="116">
        <v>311</v>
      </c>
      <c r="B162" s="36" t="s">
        <v>66</v>
      </c>
      <c r="C162" s="148"/>
      <c r="D162" s="146">
        <v>1822757.74</v>
      </c>
      <c r="E162" s="146"/>
      <c r="F162" s="155">
        <v>45291</v>
      </c>
      <c r="G162" s="152"/>
      <c r="H162" s="156" t="s">
        <v>522</v>
      </c>
      <c r="I162" s="23"/>
      <c r="J162" s="157">
        <v>-5</v>
      </c>
      <c r="K162" s="164"/>
      <c r="L162" s="149">
        <f>+ROUND(N162*D162/100,0)</f>
        <v>136525</v>
      </c>
      <c r="M162" s="165"/>
      <c r="N162" s="158">
        <v>7.49</v>
      </c>
      <c r="O162" s="146"/>
      <c r="P162" s="155">
        <v>45291</v>
      </c>
      <c r="Q162" s="152"/>
      <c r="R162" s="155" t="s">
        <v>68</v>
      </c>
      <c r="T162" s="159">
        <v>-1</v>
      </c>
      <c r="U162" s="160"/>
      <c r="V162" s="153">
        <v>0</v>
      </c>
      <c r="W162" s="161"/>
      <c r="X162" s="162">
        <v>0</v>
      </c>
      <c r="Y162" s="41"/>
      <c r="Z162" s="153">
        <f>+V162-L162</f>
        <v>-136525</v>
      </c>
      <c r="AC162" s="241"/>
      <c r="AD162" s="241"/>
      <c r="AE162" s="241"/>
      <c r="AG162" s="259"/>
      <c r="AH162" s="259"/>
    </row>
    <row r="163" spans="1:34" x14ac:dyDescent="0.2">
      <c r="A163" s="116">
        <v>312</v>
      </c>
      <c r="B163" s="36" t="s">
        <v>69</v>
      </c>
      <c r="C163" s="148"/>
      <c r="D163" s="146">
        <v>23794489.309999999</v>
      </c>
      <c r="E163" s="146"/>
      <c r="F163" s="155">
        <v>45291</v>
      </c>
      <c r="G163" s="152"/>
      <c r="H163" s="156" t="s">
        <v>523</v>
      </c>
      <c r="I163" s="23"/>
      <c r="J163" s="157">
        <v>-5</v>
      </c>
      <c r="K163" s="164"/>
      <c r="L163" s="149">
        <f>+ROUND(N163*D163/100,0)</f>
        <v>1099305</v>
      </c>
      <c r="M163" s="165"/>
      <c r="N163" s="158">
        <v>4.62</v>
      </c>
      <c r="O163" s="146"/>
      <c r="P163" s="155">
        <v>45291</v>
      </c>
      <c r="Q163" s="152"/>
      <c r="R163" s="155" t="s">
        <v>71</v>
      </c>
      <c r="T163" s="159">
        <v>-1</v>
      </c>
      <c r="U163" s="160"/>
      <c r="V163" s="153">
        <v>3262563</v>
      </c>
      <c r="W163" s="161"/>
      <c r="X163" s="162">
        <v>13.71</v>
      </c>
      <c r="Y163" s="41"/>
      <c r="Z163" s="153">
        <f>+V163-L163</f>
        <v>2163258</v>
      </c>
      <c r="AC163" s="241"/>
      <c r="AD163" s="241"/>
      <c r="AE163" s="241"/>
      <c r="AG163" s="259"/>
      <c r="AH163" s="259"/>
    </row>
    <row r="164" spans="1:34" x14ac:dyDescent="0.2">
      <c r="A164" s="116">
        <v>314</v>
      </c>
      <c r="B164" s="36" t="s">
        <v>72</v>
      </c>
      <c r="C164" s="148"/>
      <c r="D164" s="146">
        <v>4425863.08</v>
      </c>
      <c r="E164" s="146"/>
      <c r="F164" s="155">
        <v>45291</v>
      </c>
      <c r="G164" s="152"/>
      <c r="H164" s="156" t="s">
        <v>524</v>
      </c>
      <c r="I164" s="23"/>
      <c r="J164" s="157">
        <v>-5</v>
      </c>
      <c r="K164" s="164"/>
      <c r="L164" s="149">
        <f>+ROUND(N164*D164/100,0)</f>
        <v>250061</v>
      </c>
      <c r="M164" s="165"/>
      <c r="N164" s="158">
        <v>5.65</v>
      </c>
      <c r="O164" s="146"/>
      <c r="P164" s="155">
        <v>45291</v>
      </c>
      <c r="Q164" s="152"/>
      <c r="R164" s="155" t="s">
        <v>74</v>
      </c>
      <c r="T164" s="159">
        <v>-1</v>
      </c>
      <c r="U164" s="160"/>
      <c r="V164" s="153">
        <v>420498</v>
      </c>
      <c r="W164" s="161"/>
      <c r="X164" s="162">
        <v>9.5</v>
      </c>
      <c r="Y164" s="41"/>
      <c r="Z164" s="153">
        <f>+V164-L164</f>
        <v>170437</v>
      </c>
      <c r="AC164" s="241"/>
      <c r="AD164" s="241"/>
      <c r="AE164" s="241"/>
      <c r="AG164" s="259"/>
      <c r="AH164" s="259"/>
    </row>
    <row r="165" spans="1:34" x14ac:dyDescent="0.2">
      <c r="A165" s="116">
        <v>315</v>
      </c>
      <c r="B165" s="36" t="s">
        <v>75</v>
      </c>
      <c r="C165" s="148"/>
      <c r="D165" s="146">
        <v>1311554.3600000001</v>
      </c>
      <c r="E165" s="146"/>
      <c r="F165" s="155">
        <v>45291</v>
      </c>
      <c r="G165" s="152"/>
      <c r="H165" s="156" t="s">
        <v>76</v>
      </c>
      <c r="I165" s="23"/>
      <c r="J165" s="157">
        <v>-4</v>
      </c>
      <c r="K165" s="164"/>
      <c r="L165" s="149">
        <f>+ROUND(N165*D165/100,0)</f>
        <v>33969</v>
      </c>
      <c r="M165" s="165"/>
      <c r="N165" s="158">
        <v>2.59</v>
      </c>
      <c r="O165" s="146"/>
      <c r="P165" s="155">
        <v>45291</v>
      </c>
      <c r="Q165" s="152"/>
      <c r="R165" s="155" t="s">
        <v>77</v>
      </c>
      <c r="T165" s="159">
        <v>-1</v>
      </c>
      <c r="U165" s="160"/>
      <c r="V165" s="153">
        <v>59470</v>
      </c>
      <c r="W165" s="161"/>
      <c r="X165" s="162">
        <v>4.53</v>
      </c>
      <c r="Y165" s="41"/>
      <c r="Z165" s="153">
        <f>+V165-L165</f>
        <v>25501</v>
      </c>
      <c r="AC165" s="241"/>
      <c r="AD165" s="241"/>
      <c r="AE165" s="241"/>
      <c r="AG165" s="259"/>
      <c r="AH165" s="259"/>
    </row>
    <row r="166" spans="1:34" x14ac:dyDescent="0.2">
      <c r="A166" s="116">
        <v>316</v>
      </c>
      <c r="B166" s="36" t="s">
        <v>78</v>
      </c>
      <c r="C166" s="148"/>
      <c r="D166" s="146">
        <v>208134.99</v>
      </c>
      <c r="E166" s="146"/>
      <c r="F166" s="155">
        <v>45291</v>
      </c>
      <c r="G166" s="152"/>
      <c r="H166" s="156" t="s">
        <v>79</v>
      </c>
      <c r="I166" s="23"/>
      <c r="J166" s="157">
        <v>-5</v>
      </c>
      <c r="K166" s="164"/>
      <c r="L166" s="149">
        <f>+ROUND(N166*D166/100,0)</f>
        <v>9075</v>
      </c>
      <c r="M166" s="165"/>
      <c r="N166" s="158">
        <v>4.3600000000000003</v>
      </c>
      <c r="O166" s="146"/>
      <c r="P166" s="155">
        <v>45291</v>
      </c>
      <c r="Q166" s="152"/>
      <c r="R166" s="155" t="s">
        <v>80</v>
      </c>
      <c r="T166" s="159">
        <v>-1</v>
      </c>
      <c r="U166" s="160"/>
      <c r="V166" s="153">
        <v>8304</v>
      </c>
      <c r="W166" s="161"/>
      <c r="X166" s="162">
        <v>3.99</v>
      </c>
      <c r="Y166" s="41"/>
      <c r="Z166" s="153">
        <f>+V166-L166</f>
        <v>-771</v>
      </c>
      <c r="AC166" s="241"/>
      <c r="AD166" s="241"/>
      <c r="AE166" s="241"/>
      <c r="AG166" s="259"/>
      <c r="AH166" s="259"/>
    </row>
    <row r="167" spans="1:34" ht="15" x14ac:dyDescent="0.25">
      <c r="A167" s="116"/>
      <c r="B167" s="42" t="s">
        <v>119</v>
      </c>
      <c r="C167" s="148"/>
      <c r="D167" s="166">
        <f>+SUBTOTAL(9,D161:D166)</f>
        <v>31562799.479999993</v>
      </c>
      <c r="E167" s="146"/>
      <c r="F167" s="151"/>
      <c r="G167" s="152"/>
      <c r="H167" s="45"/>
      <c r="I167" s="23"/>
      <c r="J167" s="130"/>
      <c r="K167" s="164"/>
      <c r="L167" s="167">
        <f>+SUBTOTAL(9,L161:L166)</f>
        <v>1528935</v>
      </c>
      <c r="M167" s="165"/>
      <c r="N167" s="43">
        <f>+ROUND(L167/$D167*100,2)</f>
        <v>4.84</v>
      </c>
      <c r="O167" s="146"/>
      <c r="P167" s="151"/>
      <c r="Q167" s="152"/>
      <c r="T167" s="130"/>
      <c r="U167" s="160"/>
      <c r="V167" s="168">
        <f>+SUBTOTAL(9,V161:V166)</f>
        <v>3750835</v>
      </c>
      <c r="W167" s="161"/>
      <c r="X167" s="44">
        <f>+ROUND(V167/$D167*100,2)</f>
        <v>11.88</v>
      </c>
      <c r="Y167" s="41"/>
      <c r="Z167" s="168">
        <f>+SUBTOTAL(9,Z161:Z166)</f>
        <v>2221900</v>
      </c>
      <c r="AC167" s="241"/>
      <c r="AD167" s="241"/>
      <c r="AE167" s="241"/>
      <c r="AG167" s="259"/>
      <c r="AH167" s="259"/>
    </row>
    <row r="168" spans="1:34" x14ac:dyDescent="0.2">
      <c r="A168" s="116"/>
      <c r="B168" s="36"/>
      <c r="C168" s="148"/>
      <c r="D168" s="146"/>
      <c r="E168" s="146"/>
      <c r="F168" s="151"/>
      <c r="G168" s="152"/>
      <c r="H168" s="45"/>
      <c r="I168" s="23"/>
      <c r="J168" s="130"/>
      <c r="K168" s="164"/>
      <c r="L168" s="149"/>
      <c r="M168" s="165"/>
      <c r="N168" s="150"/>
      <c r="O168" s="146"/>
      <c r="P168" s="151"/>
      <c r="Q168" s="152"/>
      <c r="T168" s="130"/>
      <c r="U168" s="160"/>
      <c r="V168" s="153"/>
      <c r="W168" s="161"/>
      <c r="X168" s="154"/>
      <c r="Y168" s="41"/>
      <c r="Z168" s="153"/>
      <c r="AC168" s="241"/>
      <c r="AD168" s="241"/>
      <c r="AE168" s="241"/>
      <c r="AG168" s="259"/>
      <c r="AH168" s="259"/>
    </row>
    <row r="169" spans="1:34" x14ac:dyDescent="0.2">
      <c r="A169" s="116"/>
      <c r="B169" s="36"/>
      <c r="C169" s="148"/>
      <c r="D169" s="146"/>
      <c r="E169" s="146"/>
      <c r="F169" s="151"/>
      <c r="G169" s="152"/>
      <c r="H169" s="45"/>
      <c r="I169" s="23"/>
      <c r="J169" s="130"/>
      <c r="K169" s="164"/>
      <c r="L169" s="149"/>
      <c r="M169" s="165"/>
      <c r="N169" s="150"/>
      <c r="O169" s="146"/>
      <c r="P169" s="151"/>
      <c r="Q169" s="152"/>
      <c r="T169" s="130"/>
      <c r="U169" s="160"/>
      <c r="V169" s="153"/>
      <c r="W169" s="161"/>
      <c r="X169" s="154"/>
      <c r="Y169" s="41"/>
      <c r="Z169" s="153"/>
      <c r="AC169" s="241"/>
      <c r="AD169" s="241"/>
      <c r="AE169" s="241"/>
      <c r="AG169" s="259"/>
      <c r="AH169" s="259"/>
    </row>
    <row r="170" spans="1:34" x14ac:dyDescent="0.2">
      <c r="A170" s="116"/>
      <c r="B170" s="36" t="s">
        <v>120</v>
      </c>
      <c r="C170" s="148"/>
      <c r="D170" s="146"/>
      <c r="E170" s="146"/>
      <c r="F170" s="151"/>
      <c r="G170" s="152"/>
      <c r="H170" s="45"/>
      <c r="I170" s="23"/>
      <c r="J170" s="130"/>
      <c r="K170" s="164"/>
      <c r="L170" s="149"/>
      <c r="M170" s="165"/>
      <c r="N170" s="150"/>
      <c r="O170" s="146"/>
      <c r="P170" s="151"/>
      <c r="Q170" s="152"/>
      <c r="T170" s="130"/>
      <c r="U170" s="160"/>
      <c r="V170" s="153"/>
      <c r="W170" s="161"/>
      <c r="X170" s="154"/>
      <c r="Y170" s="41"/>
      <c r="Z170" s="153"/>
      <c r="AC170" s="241"/>
      <c r="AD170" s="241"/>
      <c r="AE170" s="241"/>
      <c r="AG170" s="259"/>
      <c r="AH170" s="259"/>
    </row>
    <row r="171" spans="1:34" x14ac:dyDescent="0.2">
      <c r="A171" s="116">
        <v>311</v>
      </c>
      <c r="B171" s="36" t="s">
        <v>66</v>
      </c>
      <c r="C171" s="148"/>
      <c r="D171" s="146">
        <v>14836254.060000001</v>
      </c>
      <c r="E171" s="146"/>
      <c r="F171" s="155">
        <v>45291</v>
      </c>
      <c r="G171" s="152"/>
      <c r="H171" s="156" t="s">
        <v>522</v>
      </c>
      <c r="I171" s="23"/>
      <c r="J171" s="157">
        <v>-5</v>
      </c>
      <c r="K171" s="164"/>
      <c r="L171" s="149">
        <f>+ROUND(N171*D171/100,0)</f>
        <v>1111235</v>
      </c>
      <c r="M171" s="165"/>
      <c r="N171" s="158">
        <v>7.49</v>
      </c>
      <c r="O171" s="146"/>
      <c r="P171" s="155">
        <v>45291</v>
      </c>
      <c r="Q171" s="152"/>
      <c r="R171" s="155" t="s">
        <v>68</v>
      </c>
      <c r="T171" s="159">
        <v>0</v>
      </c>
      <c r="U171" s="160"/>
      <c r="V171" s="153">
        <v>1213193</v>
      </c>
      <c r="W171" s="161"/>
      <c r="X171" s="162">
        <v>8.18</v>
      </c>
      <c r="Y171" s="41"/>
      <c r="Z171" s="153">
        <f>+V171-L171</f>
        <v>101958</v>
      </c>
      <c r="AC171" s="241"/>
      <c r="AD171" s="241"/>
      <c r="AE171" s="241"/>
      <c r="AG171" s="259"/>
      <c r="AH171" s="259"/>
    </row>
    <row r="172" spans="1:34" x14ac:dyDescent="0.2">
      <c r="A172" s="116">
        <v>312</v>
      </c>
      <c r="B172" s="36" t="s">
        <v>69</v>
      </c>
      <c r="C172" s="148"/>
      <c r="D172" s="146">
        <v>12243283.470000001</v>
      </c>
      <c r="E172" s="146"/>
      <c r="F172" s="155">
        <v>45291</v>
      </c>
      <c r="G172" s="152"/>
      <c r="H172" s="156" t="s">
        <v>523</v>
      </c>
      <c r="I172" s="23"/>
      <c r="J172" s="157">
        <v>-5</v>
      </c>
      <c r="K172" s="164"/>
      <c r="L172" s="149">
        <f>+ROUND(N172*D172/100,0)</f>
        <v>565640</v>
      </c>
      <c r="M172" s="165"/>
      <c r="N172" s="158">
        <v>4.62</v>
      </c>
      <c r="O172" s="146"/>
      <c r="P172" s="155">
        <v>45291</v>
      </c>
      <c r="Q172" s="152"/>
      <c r="R172" s="155" t="s">
        <v>71</v>
      </c>
      <c r="T172" s="159">
        <v>-1</v>
      </c>
      <c r="U172" s="160"/>
      <c r="V172" s="153">
        <v>815635</v>
      </c>
      <c r="W172" s="161"/>
      <c r="X172" s="162">
        <v>6.66</v>
      </c>
      <c r="Y172" s="41"/>
      <c r="Z172" s="153">
        <f>+V172-L172</f>
        <v>249995</v>
      </c>
      <c r="AC172" s="241"/>
      <c r="AD172" s="241"/>
      <c r="AE172" s="241"/>
      <c r="AG172" s="259"/>
      <c r="AH172" s="259"/>
    </row>
    <row r="173" spans="1:34" x14ac:dyDescent="0.2">
      <c r="A173" s="116">
        <v>314</v>
      </c>
      <c r="B173" s="36" t="s">
        <v>72</v>
      </c>
      <c r="C173" s="148"/>
      <c r="D173" s="146">
        <v>245567.41</v>
      </c>
      <c r="E173" s="146"/>
      <c r="F173" s="155">
        <v>45291</v>
      </c>
      <c r="G173" s="152"/>
      <c r="H173" s="156" t="s">
        <v>524</v>
      </c>
      <c r="I173" s="23"/>
      <c r="J173" s="157">
        <v>-5</v>
      </c>
      <c r="K173" s="164"/>
      <c r="L173" s="149">
        <f>+ROUND(N173*D173/100,0)</f>
        <v>13875</v>
      </c>
      <c r="M173" s="165"/>
      <c r="N173" s="158">
        <v>5.65</v>
      </c>
      <c r="O173" s="146"/>
      <c r="P173" s="155">
        <v>45291</v>
      </c>
      <c r="Q173" s="152"/>
      <c r="R173" s="155" t="s">
        <v>74</v>
      </c>
      <c r="T173" s="159">
        <v>-1</v>
      </c>
      <c r="U173" s="160"/>
      <c r="V173" s="153">
        <v>22967</v>
      </c>
      <c r="W173" s="161"/>
      <c r="X173" s="162">
        <v>9.35</v>
      </c>
      <c r="Y173" s="41"/>
      <c r="Z173" s="153">
        <f>+V173-L173</f>
        <v>9092</v>
      </c>
      <c r="AC173" s="241"/>
      <c r="AD173" s="241"/>
      <c r="AE173" s="241"/>
      <c r="AG173" s="259"/>
      <c r="AH173" s="259"/>
    </row>
    <row r="174" spans="1:34" x14ac:dyDescent="0.2">
      <c r="A174" s="116">
        <v>315</v>
      </c>
      <c r="B174" s="36" t="s">
        <v>75</v>
      </c>
      <c r="C174" s="148"/>
      <c r="D174" s="146">
        <v>202323.64</v>
      </c>
      <c r="E174" s="146"/>
      <c r="F174" s="155">
        <v>45291</v>
      </c>
      <c r="G174" s="152"/>
      <c r="H174" s="156" t="s">
        <v>76</v>
      </c>
      <c r="I174" s="23"/>
      <c r="J174" s="157">
        <v>-4</v>
      </c>
      <c r="K174" s="164"/>
      <c r="L174" s="149">
        <f>+ROUND(N174*D174/100,0)</f>
        <v>5240</v>
      </c>
      <c r="M174" s="165"/>
      <c r="N174" s="158">
        <v>2.59</v>
      </c>
      <c r="O174" s="146"/>
      <c r="P174" s="155">
        <v>45291</v>
      </c>
      <c r="Q174" s="152"/>
      <c r="R174" s="155" t="s">
        <v>77</v>
      </c>
      <c r="T174" s="159">
        <v>-1</v>
      </c>
      <c r="U174" s="160"/>
      <c r="V174" s="153">
        <v>8887</v>
      </c>
      <c r="W174" s="161"/>
      <c r="X174" s="162">
        <v>4.3899999999999997</v>
      </c>
      <c r="Y174" s="41"/>
      <c r="Z174" s="153">
        <f>+V174-L174</f>
        <v>3647</v>
      </c>
      <c r="AC174" s="241"/>
      <c r="AD174" s="241"/>
      <c r="AE174" s="241"/>
      <c r="AG174" s="259"/>
      <c r="AH174" s="259"/>
    </row>
    <row r="175" spans="1:34" x14ac:dyDescent="0.2">
      <c r="A175" s="116">
        <v>316</v>
      </c>
      <c r="B175" s="36" t="s">
        <v>78</v>
      </c>
      <c r="C175" s="148"/>
      <c r="D175" s="146">
        <v>151862.47</v>
      </c>
      <c r="E175" s="146"/>
      <c r="F175" s="155">
        <v>45291</v>
      </c>
      <c r="G175" s="152"/>
      <c r="H175" s="156" t="s">
        <v>79</v>
      </c>
      <c r="I175" s="23"/>
      <c r="J175" s="157">
        <v>-5</v>
      </c>
      <c r="K175" s="164"/>
      <c r="L175" s="149">
        <f>+ROUND(N175*D175/100,0)</f>
        <v>6621</v>
      </c>
      <c r="M175" s="165"/>
      <c r="N175" s="158">
        <v>4.3600000000000003</v>
      </c>
      <c r="O175" s="146"/>
      <c r="P175" s="155">
        <v>45291</v>
      </c>
      <c r="Q175" s="152"/>
      <c r="R175" s="155" t="s">
        <v>80</v>
      </c>
      <c r="T175" s="159">
        <v>-1</v>
      </c>
      <c r="U175" s="160"/>
      <c r="V175" s="153">
        <v>6422</v>
      </c>
      <c r="W175" s="161"/>
      <c r="X175" s="162">
        <v>4.2300000000000004</v>
      </c>
      <c r="Y175" s="41"/>
      <c r="Z175" s="153">
        <f>+V175-L175</f>
        <v>-199</v>
      </c>
      <c r="AC175" s="241"/>
      <c r="AD175" s="241"/>
      <c r="AE175" s="241"/>
      <c r="AG175" s="259"/>
      <c r="AH175" s="259"/>
    </row>
    <row r="176" spans="1:34" ht="15" x14ac:dyDescent="0.25">
      <c r="A176" s="116"/>
      <c r="B176" s="42" t="s">
        <v>121</v>
      </c>
      <c r="C176" s="148"/>
      <c r="D176" s="172">
        <f>+SUBTOTAL(9,D170:D175)</f>
        <v>27679291.050000001</v>
      </c>
      <c r="E176" s="146"/>
      <c r="F176" s="151"/>
      <c r="G176" s="152"/>
      <c r="H176" s="45"/>
      <c r="I176" s="23"/>
      <c r="J176" s="130"/>
      <c r="K176" s="164"/>
      <c r="L176" s="173">
        <f>+SUBTOTAL(9,L170:L175)</f>
        <v>1702611</v>
      </c>
      <c r="M176" s="165"/>
      <c r="N176" s="43">
        <f>+ROUND(L176/$D176*100,2)</f>
        <v>6.15</v>
      </c>
      <c r="O176" s="146"/>
      <c r="P176" s="151"/>
      <c r="Q176" s="152"/>
      <c r="T176" s="130"/>
      <c r="U176" s="160"/>
      <c r="V176" s="174">
        <f>+SUBTOTAL(9,V170:V175)</f>
        <v>2067104</v>
      </c>
      <c r="W176" s="161"/>
      <c r="X176" s="44">
        <f>+ROUND(V176/$D176*100,2)</f>
        <v>7.47</v>
      </c>
      <c r="Y176" s="41"/>
      <c r="Z176" s="174">
        <f>+SUBTOTAL(9,Z170:Z175)</f>
        <v>364493</v>
      </c>
      <c r="AC176" s="241"/>
      <c r="AD176" s="241"/>
      <c r="AE176" s="241"/>
      <c r="AG176" s="259"/>
      <c r="AH176" s="259"/>
    </row>
    <row r="177" spans="1:34" x14ac:dyDescent="0.2">
      <c r="A177" s="116"/>
      <c r="B177" s="36"/>
      <c r="C177" s="148"/>
      <c r="D177" s="146"/>
      <c r="E177" s="146"/>
      <c r="F177" s="151"/>
      <c r="G177" s="152"/>
      <c r="H177" s="45"/>
      <c r="I177" s="23"/>
      <c r="J177" s="130"/>
      <c r="K177" s="164"/>
      <c r="L177" s="149"/>
      <c r="M177" s="165"/>
      <c r="N177" s="150"/>
      <c r="O177" s="146"/>
      <c r="P177" s="151"/>
      <c r="Q177" s="152"/>
      <c r="T177" s="130"/>
      <c r="U177" s="160"/>
      <c r="V177" s="153"/>
      <c r="W177" s="161"/>
      <c r="X177" s="154"/>
      <c r="Y177" s="41"/>
      <c r="Z177" s="153"/>
      <c r="AC177" s="241"/>
      <c r="AD177" s="241"/>
      <c r="AE177" s="241"/>
      <c r="AG177" s="259"/>
      <c r="AH177" s="259"/>
    </row>
    <row r="178" spans="1:34" x14ac:dyDescent="0.2">
      <c r="A178" s="144" t="s">
        <v>122</v>
      </c>
      <c r="B178" s="36"/>
      <c r="C178" s="148"/>
      <c r="D178" s="146">
        <f>+SUBTOTAL(9,D154:D177)</f>
        <v>113058973.59999998</v>
      </c>
      <c r="E178" s="146"/>
      <c r="F178" s="151"/>
      <c r="G178" s="152"/>
      <c r="H178" s="45"/>
      <c r="I178" s="23"/>
      <c r="J178" s="130"/>
      <c r="K178" s="164"/>
      <c r="L178" s="149">
        <f>+SUBTOTAL(9,L154:L177)</f>
        <v>5783399</v>
      </c>
      <c r="M178" s="165"/>
      <c r="N178" s="150"/>
      <c r="O178" s="146"/>
      <c r="P178" s="151"/>
      <c r="Q178" s="152"/>
      <c r="T178" s="130"/>
      <c r="U178" s="160"/>
      <c r="V178" s="153">
        <f>+SUBTOTAL(9,V154:V177)</f>
        <v>12114718</v>
      </c>
      <c r="W178" s="161"/>
      <c r="X178" s="154"/>
      <c r="Y178" s="41"/>
      <c r="Z178" s="153">
        <f>+SUBTOTAL(9,Z154:Z177)</f>
        <v>6331319</v>
      </c>
      <c r="AC178" s="241"/>
      <c r="AD178" s="241"/>
      <c r="AE178" s="241"/>
      <c r="AG178" s="259"/>
      <c r="AH178" s="259"/>
    </row>
    <row r="179" spans="1:34" x14ac:dyDescent="0.2">
      <c r="A179" s="116"/>
      <c r="B179" s="36"/>
      <c r="C179" s="148"/>
      <c r="D179" s="146"/>
      <c r="E179" s="146"/>
      <c r="F179" s="151"/>
      <c r="G179" s="152"/>
      <c r="H179" s="45"/>
      <c r="I179" s="23"/>
      <c r="J179" s="130"/>
      <c r="K179" s="164"/>
      <c r="L179" s="149"/>
      <c r="M179" s="165"/>
      <c r="N179" s="150"/>
      <c r="O179" s="146"/>
      <c r="P179" s="151"/>
      <c r="Q179" s="152"/>
      <c r="T179" s="130"/>
      <c r="U179" s="160"/>
      <c r="V179" s="153"/>
      <c r="W179" s="161"/>
      <c r="X179" s="154"/>
      <c r="Y179" s="41"/>
      <c r="Z179" s="153"/>
      <c r="AC179" s="241"/>
      <c r="AD179" s="241"/>
      <c r="AE179" s="241"/>
      <c r="AG179" s="259"/>
      <c r="AH179" s="259"/>
    </row>
    <row r="180" spans="1:34" x14ac:dyDescent="0.2">
      <c r="A180" s="116"/>
      <c r="B180" s="36"/>
      <c r="C180" s="148"/>
      <c r="D180" s="146"/>
      <c r="E180" s="146"/>
      <c r="F180" s="151"/>
      <c r="G180" s="152"/>
      <c r="H180" s="45"/>
      <c r="I180" s="23"/>
      <c r="J180" s="130"/>
      <c r="K180" s="164"/>
      <c r="L180" s="149"/>
      <c r="M180" s="165"/>
      <c r="N180" s="150"/>
      <c r="O180" s="146"/>
      <c r="P180" s="151"/>
      <c r="Q180" s="152"/>
      <c r="T180" s="130"/>
      <c r="U180" s="160"/>
      <c r="V180" s="153"/>
      <c r="W180" s="161"/>
      <c r="X180" s="154"/>
      <c r="Y180" s="41"/>
      <c r="Z180" s="153"/>
      <c r="AC180" s="241"/>
      <c r="AD180" s="241"/>
      <c r="AE180" s="241"/>
      <c r="AG180" s="259"/>
      <c r="AH180" s="259"/>
    </row>
    <row r="181" spans="1:34" x14ac:dyDescent="0.2">
      <c r="A181" s="144" t="s">
        <v>123</v>
      </c>
      <c r="B181" s="36"/>
      <c r="C181" s="148"/>
      <c r="D181" s="146"/>
      <c r="E181" s="146"/>
      <c r="F181" s="151"/>
      <c r="G181" s="152"/>
      <c r="H181" s="45"/>
      <c r="I181" s="23"/>
      <c r="J181" s="130"/>
      <c r="K181" s="164"/>
      <c r="L181" s="149"/>
      <c r="M181" s="165"/>
      <c r="N181" s="150"/>
      <c r="O181" s="146"/>
      <c r="P181" s="151"/>
      <c r="Q181" s="152"/>
      <c r="T181" s="130"/>
      <c r="U181" s="160"/>
      <c r="V181" s="153"/>
      <c r="W181" s="161"/>
      <c r="X181" s="154"/>
      <c r="Y181" s="41"/>
      <c r="Z181" s="153"/>
      <c r="AC181" s="241"/>
      <c r="AD181" s="241"/>
      <c r="AE181" s="241"/>
      <c r="AG181" s="259"/>
      <c r="AH181" s="259"/>
    </row>
    <row r="182" spans="1:34" x14ac:dyDescent="0.2">
      <c r="A182" s="116"/>
      <c r="B182" s="36"/>
      <c r="C182" s="148"/>
      <c r="D182" s="146"/>
      <c r="E182" s="146"/>
      <c r="F182" s="151"/>
      <c r="G182" s="152"/>
      <c r="H182" s="45"/>
      <c r="I182" s="23"/>
      <c r="J182" s="130"/>
      <c r="K182" s="164"/>
      <c r="L182" s="149"/>
      <c r="M182" s="165"/>
      <c r="N182" s="150"/>
      <c r="O182" s="146"/>
      <c r="P182" s="151"/>
      <c r="Q182" s="152"/>
      <c r="T182" s="130"/>
      <c r="U182" s="160"/>
      <c r="V182" s="153"/>
      <c r="W182" s="161"/>
      <c r="X182" s="154"/>
      <c r="Y182" s="41"/>
      <c r="Z182" s="153"/>
      <c r="AC182" s="241"/>
      <c r="AD182" s="241"/>
      <c r="AE182" s="241"/>
      <c r="AG182" s="259"/>
      <c r="AH182" s="259"/>
    </row>
    <row r="183" spans="1:34" x14ac:dyDescent="0.2">
      <c r="A183" s="116"/>
      <c r="B183" s="36" t="s">
        <v>124</v>
      </c>
      <c r="C183" s="148"/>
      <c r="D183" s="146"/>
      <c r="E183" s="146"/>
      <c r="F183" s="151"/>
      <c r="G183" s="152"/>
      <c r="H183" s="45"/>
      <c r="I183" s="23"/>
      <c r="J183" s="130"/>
      <c r="K183" s="164"/>
      <c r="L183" s="149"/>
      <c r="M183" s="165"/>
      <c r="N183" s="150"/>
      <c r="O183" s="146"/>
      <c r="P183" s="151"/>
      <c r="Q183" s="152"/>
      <c r="T183" s="130"/>
      <c r="U183" s="160"/>
      <c r="V183" s="153"/>
      <c r="W183" s="161"/>
      <c r="X183" s="154"/>
      <c r="Y183" s="41"/>
      <c r="Z183" s="153"/>
      <c r="AC183" s="241"/>
      <c r="AD183" s="241"/>
      <c r="AE183" s="241"/>
      <c r="AG183" s="259"/>
      <c r="AH183" s="259"/>
    </row>
    <row r="184" spans="1:34" x14ac:dyDescent="0.2">
      <c r="A184" s="116">
        <v>311</v>
      </c>
      <c r="B184" s="36" t="s">
        <v>66</v>
      </c>
      <c r="C184" s="148"/>
      <c r="D184" s="146">
        <v>22925955.109999999</v>
      </c>
      <c r="E184" s="146"/>
      <c r="F184" s="155">
        <v>47483</v>
      </c>
      <c r="G184" s="152"/>
      <c r="H184" s="156" t="s">
        <v>522</v>
      </c>
      <c r="I184" s="23"/>
      <c r="J184" s="157">
        <v>-6</v>
      </c>
      <c r="K184" s="164"/>
      <c r="L184" s="149">
        <f>+ROUND(N184*D184/100,0)</f>
        <v>651097</v>
      </c>
      <c r="M184" s="165"/>
      <c r="N184" s="158">
        <v>2.84</v>
      </c>
      <c r="O184" s="146"/>
      <c r="P184" s="155">
        <v>47483</v>
      </c>
      <c r="Q184" s="152"/>
      <c r="R184" s="155" t="s">
        <v>68</v>
      </c>
      <c r="T184" s="159">
        <v>-5</v>
      </c>
      <c r="U184" s="160"/>
      <c r="V184" s="153">
        <v>781814</v>
      </c>
      <c r="W184" s="161"/>
      <c r="X184" s="162">
        <v>3.41</v>
      </c>
      <c r="Y184" s="41"/>
      <c r="Z184" s="153">
        <f>+V184-L184</f>
        <v>130717</v>
      </c>
      <c r="AC184" s="241"/>
      <c r="AD184" s="241"/>
      <c r="AE184" s="241"/>
      <c r="AG184" s="259"/>
      <c r="AH184" s="259"/>
    </row>
    <row r="185" spans="1:34" x14ac:dyDescent="0.2">
      <c r="A185" s="116">
        <v>312</v>
      </c>
      <c r="B185" s="36" t="s">
        <v>69</v>
      </c>
      <c r="C185" s="148"/>
      <c r="D185" s="146">
        <v>269835849.05000001</v>
      </c>
      <c r="E185" s="146"/>
      <c r="F185" s="155">
        <v>47483</v>
      </c>
      <c r="G185" s="152"/>
      <c r="H185" s="156" t="s">
        <v>523</v>
      </c>
      <c r="I185" s="23"/>
      <c r="J185" s="157">
        <v>-5</v>
      </c>
      <c r="K185" s="164"/>
      <c r="L185" s="149">
        <f>+ROUND(N185*D185/100,0)</f>
        <v>11764843</v>
      </c>
      <c r="M185" s="165"/>
      <c r="N185" s="158">
        <v>4.3600000000000003</v>
      </c>
      <c r="O185" s="146"/>
      <c r="P185" s="155">
        <v>47483</v>
      </c>
      <c r="Q185" s="152"/>
      <c r="R185" s="155" t="s">
        <v>71</v>
      </c>
      <c r="T185" s="159">
        <v>-5</v>
      </c>
      <c r="U185" s="160"/>
      <c r="V185" s="153">
        <v>17773616</v>
      </c>
      <c r="W185" s="161"/>
      <c r="X185" s="162">
        <v>6.59</v>
      </c>
      <c r="Y185" s="41"/>
      <c r="Z185" s="153">
        <f>+V185-L185</f>
        <v>6008773</v>
      </c>
      <c r="AC185" s="241"/>
      <c r="AD185" s="241"/>
      <c r="AE185" s="241"/>
      <c r="AG185" s="259"/>
      <c r="AH185" s="259"/>
    </row>
    <row r="186" spans="1:34" x14ac:dyDescent="0.2">
      <c r="A186" s="116">
        <v>314</v>
      </c>
      <c r="B186" s="36" t="s">
        <v>72</v>
      </c>
      <c r="C186" s="148"/>
      <c r="D186" s="146">
        <v>65406471.890000001</v>
      </c>
      <c r="E186" s="146"/>
      <c r="F186" s="155">
        <v>47483</v>
      </c>
      <c r="G186" s="152"/>
      <c r="H186" s="156" t="s">
        <v>524</v>
      </c>
      <c r="I186" s="23"/>
      <c r="J186" s="157">
        <v>-6</v>
      </c>
      <c r="K186" s="164"/>
      <c r="L186" s="149">
        <f>+ROUND(N186*D186/100,0)</f>
        <v>3165673</v>
      </c>
      <c r="M186" s="165"/>
      <c r="N186" s="158">
        <v>4.84</v>
      </c>
      <c r="O186" s="146"/>
      <c r="P186" s="155">
        <v>47483</v>
      </c>
      <c r="Q186" s="152"/>
      <c r="R186" s="155" t="s">
        <v>74</v>
      </c>
      <c r="T186" s="159">
        <v>-5</v>
      </c>
      <c r="U186" s="160"/>
      <c r="V186" s="153">
        <v>3622660</v>
      </c>
      <c r="W186" s="161"/>
      <c r="X186" s="162">
        <v>5.54</v>
      </c>
      <c r="Y186" s="41"/>
      <c r="Z186" s="153">
        <f>+V186-L186</f>
        <v>456987</v>
      </c>
      <c r="AC186" s="241"/>
      <c r="AD186" s="241"/>
      <c r="AE186" s="241"/>
      <c r="AG186" s="259"/>
      <c r="AH186" s="259"/>
    </row>
    <row r="187" spans="1:34" x14ac:dyDescent="0.2">
      <c r="A187" s="116">
        <v>315</v>
      </c>
      <c r="B187" s="36" t="s">
        <v>75</v>
      </c>
      <c r="C187" s="148"/>
      <c r="D187" s="146">
        <v>33635750.100000001</v>
      </c>
      <c r="E187" s="146"/>
      <c r="F187" s="155">
        <v>47483</v>
      </c>
      <c r="G187" s="152"/>
      <c r="H187" s="156" t="s">
        <v>76</v>
      </c>
      <c r="I187" s="23"/>
      <c r="J187" s="157">
        <v>-5</v>
      </c>
      <c r="K187" s="164"/>
      <c r="L187" s="149">
        <f>+ROUND(N187*D187/100,0)</f>
        <v>968710</v>
      </c>
      <c r="M187" s="165"/>
      <c r="N187" s="158">
        <v>2.88</v>
      </c>
      <c r="O187" s="146"/>
      <c r="P187" s="155">
        <v>47483</v>
      </c>
      <c r="Q187" s="152"/>
      <c r="R187" s="155" t="s">
        <v>77</v>
      </c>
      <c r="T187" s="159">
        <v>-5</v>
      </c>
      <c r="U187" s="160"/>
      <c r="V187" s="153">
        <v>1527912</v>
      </c>
      <c r="W187" s="161"/>
      <c r="X187" s="162">
        <v>4.54</v>
      </c>
      <c r="Y187" s="41"/>
      <c r="Z187" s="153">
        <f>+V187-L187</f>
        <v>559202</v>
      </c>
      <c r="AC187" s="241"/>
      <c r="AD187" s="241"/>
      <c r="AE187" s="241"/>
      <c r="AG187" s="259"/>
      <c r="AH187" s="259"/>
    </row>
    <row r="188" spans="1:34" x14ac:dyDescent="0.2">
      <c r="A188" s="116">
        <v>316</v>
      </c>
      <c r="B188" s="36" t="s">
        <v>78</v>
      </c>
      <c r="C188" s="148"/>
      <c r="D188" s="146">
        <v>746350.41</v>
      </c>
      <c r="E188" s="146"/>
      <c r="F188" s="155">
        <v>47483</v>
      </c>
      <c r="G188" s="152"/>
      <c r="H188" s="156" t="s">
        <v>79</v>
      </c>
      <c r="I188" s="23"/>
      <c r="J188" s="157">
        <v>-6</v>
      </c>
      <c r="K188" s="164"/>
      <c r="L188" s="149">
        <f>+ROUND(N188*D188/100,0)</f>
        <v>29854</v>
      </c>
      <c r="M188" s="165"/>
      <c r="N188" s="158">
        <v>4</v>
      </c>
      <c r="O188" s="146"/>
      <c r="P188" s="155">
        <v>47483</v>
      </c>
      <c r="Q188" s="152"/>
      <c r="R188" s="155" t="s">
        <v>80</v>
      </c>
      <c r="T188" s="159">
        <v>-4</v>
      </c>
      <c r="U188" s="160"/>
      <c r="V188" s="153">
        <v>30834</v>
      </c>
      <c r="W188" s="161"/>
      <c r="X188" s="162">
        <v>4.13</v>
      </c>
      <c r="Y188" s="41"/>
      <c r="Z188" s="153">
        <f>+V188-L188</f>
        <v>980</v>
      </c>
      <c r="AC188" s="241"/>
      <c r="AD188" s="241"/>
      <c r="AE188" s="241"/>
      <c r="AG188" s="259"/>
      <c r="AH188" s="259"/>
    </row>
    <row r="189" spans="1:34" ht="15" x14ac:dyDescent="0.25">
      <c r="A189" s="116"/>
      <c r="B189" s="42" t="s">
        <v>125</v>
      </c>
      <c r="C189" s="148"/>
      <c r="D189" s="166">
        <f>+SUBTOTAL(9,D183:D188)</f>
        <v>392550376.56000006</v>
      </c>
      <c r="E189" s="146"/>
      <c r="F189" s="151"/>
      <c r="G189" s="152"/>
      <c r="H189" s="45"/>
      <c r="I189" s="23"/>
      <c r="J189" s="130"/>
      <c r="K189" s="164"/>
      <c r="L189" s="167">
        <f>+SUBTOTAL(9,L183:L188)</f>
        <v>16580177</v>
      </c>
      <c r="M189" s="165"/>
      <c r="N189" s="43">
        <f>+ROUND(L189/$D189*100,2)</f>
        <v>4.22</v>
      </c>
      <c r="O189" s="146"/>
      <c r="P189" s="151"/>
      <c r="Q189" s="152"/>
      <c r="T189" s="130"/>
      <c r="U189" s="160"/>
      <c r="V189" s="168">
        <f>+SUBTOTAL(9,V183:V188)</f>
        <v>23736836</v>
      </c>
      <c r="W189" s="161"/>
      <c r="X189" s="44">
        <f>+ROUND(V189/$D189*100,2)</f>
        <v>6.05</v>
      </c>
      <c r="Y189" s="41"/>
      <c r="Z189" s="168">
        <f>+SUBTOTAL(9,Z183:Z188)</f>
        <v>7156659</v>
      </c>
      <c r="AC189" s="241"/>
      <c r="AD189" s="241"/>
      <c r="AE189" s="241"/>
      <c r="AG189" s="259"/>
      <c r="AH189" s="259"/>
    </row>
    <row r="190" spans="1:34" x14ac:dyDescent="0.2">
      <c r="A190" s="116"/>
      <c r="B190" s="36"/>
      <c r="C190" s="148"/>
      <c r="D190" s="146"/>
      <c r="E190" s="146"/>
      <c r="F190" s="151"/>
      <c r="G190" s="152"/>
      <c r="H190" s="45"/>
      <c r="I190" s="23"/>
      <c r="J190" s="130"/>
      <c r="K190" s="164"/>
      <c r="L190" s="149"/>
      <c r="M190" s="165"/>
      <c r="N190" s="150"/>
      <c r="O190" s="146"/>
      <c r="P190" s="151"/>
      <c r="Q190" s="152"/>
      <c r="T190" s="130"/>
      <c r="U190" s="160"/>
      <c r="V190" s="153"/>
      <c r="W190" s="161"/>
      <c r="X190" s="154"/>
      <c r="Y190" s="41"/>
      <c r="Z190" s="153"/>
      <c r="AC190" s="241"/>
      <c r="AD190" s="241"/>
      <c r="AE190" s="241"/>
      <c r="AG190" s="259"/>
      <c r="AH190" s="259"/>
    </row>
    <row r="191" spans="1:34" x14ac:dyDescent="0.2">
      <c r="A191" s="116"/>
      <c r="B191" s="36" t="s">
        <v>126</v>
      </c>
      <c r="C191" s="148"/>
      <c r="D191" s="146"/>
      <c r="E191" s="146"/>
      <c r="F191" s="151"/>
      <c r="G191" s="152"/>
      <c r="H191" s="45"/>
      <c r="I191" s="23"/>
      <c r="J191" s="130"/>
      <c r="K191" s="164"/>
      <c r="L191" s="149"/>
      <c r="M191" s="165"/>
      <c r="N191" s="150"/>
      <c r="O191" s="146"/>
      <c r="P191" s="151"/>
      <c r="Q191" s="152"/>
      <c r="T191" s="130"/>
      <c r="U191" s="160"/>
      <c r="V191" s="153"/>
      <c r="W191" s="161"/>
      <c r="X191" s="154"/>
      <c r="Y191" s="41"/>
      <c r="Z191" s="153"/>
      <c r="AC191" s="241"/>
      <c r="AD191" s="241"/>
      <c r="AE191" s="241"/>
      <c r="AG191" s="259"/>
      <c r="AH191" s="259"/>
    </row>
    <row r="192" spans="1:34" x14ac:dyDescent="0.2">
      <c r="A192" s="116">
        <v>311</v>
      </c>
      <c r="B192" s="36" t="s">
        <v>66</v>
      </c>
      <c r="C192" s="148"/>
      <c r="D192" s="146">
        <v>12358955.699999999</v>
      </c>
      <c r="E192" s="146"/>
      <c r="F192" s="155">
        <v>47483</v>
      </c>
      <c r="G192" s="152"/>
      <c r="H192" s="156" t="s">
        <v>522</v>
      </c>
      <c r="I192" s="23"/>
      <c r="J192" s="157">
        <v>-6</v>
      </c>
      <c r="K192" s="164"/>
      <c r="L192" s="149">
        <f>+ROUND(N192*D192/100,0)</f>
        <v>350994</v>
      </c>
      <c r="M192" s="165"/>
      <c r="N192" s="158">
        <v>2.84</v>
      </c>
      <c r="O192" s="146"/>
      <c r="P192" s="155">
        <v>47483</v>
      </c>
      <c r="Q192" s="152"/>
      <c r="R192" s="155" t="s">
        <v>68</v>
      </c>
      <c r="T192" s="159">
        <v>-5</v>
      </c>
      <c r="U192" s="160"/>
      <c r="V192" s="153">
        <v>444171</v>
      </c>
      <c r="W192" s="161"/>
      <c r="X192" s="162">
        <v>3.59</v>
      </c>
      <c r="Y192" s="41"/>
      <c r="Z192" s="153">
        <f>+V192-L192</f>
        <v>93177</v>
      </c>
      <c r="AC192" s="241"/>
      <c r="AD192" s="241"/>
      <c r="AE192" s="241"/>
      <c r="AG192" s="259"/>
      <c r="AH192" s="259"/>
    </row>
    <row r="193" spans="1:34" x14ac:dyDescent="0.2">
      <c r="A193" s="116">
        <v>312</v>
      </c>
      <c r="B193" s="36" t="s">
        <v>69</v>
      </c>
      <c r="C193" s="148"/>
      <c r="D193" s="146">
        <v>176092195.05000001</v>
      </c>
      <c r="E193" s="146"/>
      <c r="F193" s="155">
        <v>47483</v>
      </c>
      <c r="G193" s="152"/>
      <c r="H193" s="156" t="s">
        <v>523</v>
      </c>
      <c r="I193" s="23"/>
      <c r="J193" s="157">
        <v>-5</v>
      </c>
      <c r="K193" s="164"/>
      <c r="L193" s="149">
        <f>+ROUND(N193*D193/100,0)</f>
        <v>7677620</v>
      </c>
      <c r="M193" s="165"/>
      <c r="N193" s="158">
        <v>4.3600000000000003</v>
      </c>
      <c r="O193" s="146"/>
      <c r="P193" s="155">
        <v>47483</v>
      </c>
      <c r="Q193" s="152"/>
      <c r="R193" s="155" t="s">
        <v>71</v>
      </c>
      <c r="T193" s="159">
        <v>-5</v>
      </c>
      <c r="U193" s="160"/>
      <c r="V193" s="153">
        <v>11370018</v>
      </c>
      <c r="W193" s="161"/>
      <c r="X193" s="162">
        <v>6.46</v>
      </c>
      <c r="Y193" s="41"/>
      <c r="Z193" s="153">
        <f>+V193-L193</f>
        <v>3692398</v>
      </c>
      <c r="AC193" s="241"/>
      <c r="AD193" s="241"/>
      <c r="AE193" s="241"/>
      <c r="AG193" s="259"/>
      <c r="AH193" s="259"/>
    </row>
    <row r="194" spans="1:34" x14ac:dyDescent="0.2">
      <c r="A194" s="116">
        <v>314</v>
      </c>
      <c r="B194" s="36" t="s">
        <v>72</v>
      </c>
      <c r="C194" s="148"/>
      <c r="D194" s="146">
        <v>45047013.380000003</v>
      </c>
      <c r="E194" s="146"/>
      <c r="F194" s="155">
        <v>47483</v>
      </c>
      <c r="G194" s="152"/>
      <c r="H194" s="156" t="s">
        <v>524</v>
      </c>
      <c r="I194" s="23"/>
      <c r="J194" s="157">
        <v>-6</v>
      </c>
      <c r="K194" s="164"/>
      <c r="L194" s="149">
        <f>+ROUND(N194*D194/100,0)</f>
        <v>2180275</v>
      </c>
      <c r="M194" s="165"/>
      <c r="N194" s="158">
        <v>4.84</v>
      </c>
      <c r="O194" s="146"/>
      <c r="P194" s="155">
        <v>47483</v>
      </c>
      <c r="Q194" s="152"/>
      <c r="R194" s="155" t="s">
        <v>74</v>
      </c>
      <c r="T194" s="159">
        <v>-5</v>
      </c>
      <c r="U194" s="160"/>
      <c r="V194" s="153">
        <v>2527945</v>
      </c>
      <c r="W194" s="161"/>
      <c r="X194" s="162">
        <v>5.61</v>
      </c>
      <c r="Y194" s="41"/>
      <c r="Z194" s="153">
        <f>+V194-L194</f>
        <v>347670</v>
      </c>
      <c r="AC194" s="241"/>
      <c r="AD194" s="241"/>
      <c r="AE194" s="241"/>
      <c r="AG194" s="259"/>
      <c r="AH194" s="259"/>
    </row>
    <row r="195" spans="1:34" x14ac:dyDescent="0.2">
      <c r="A195" s="116">
        <v>315</v>
      </c>
      <c r="B195" s="36" t="s">
        <v>75</v>
      </c>
      <c r="C195" s="148"/>
      <c r="D195" s="146">
        <v>16812098.510000002</v>
      </c>
      <c r="E195" s="146"/>
      <c r="F195" s="155">
        <v>47483</v>
      </c>
      <c r="G195" s="152"/>
      <c r="H195" s="156" t="s">
        <v>76</v>
      </c>
      <c r="I195" s="23"/>
      <c r="J195" s="157">
        <v>-5</v>
      </c>
      <c r="K195" s="164"/>
      <c r="L195" s="149">
        <f>+ROUND(N195*D195/100,0)</f>
        <v>484188</v>
      </c>
      <c r="M195" s="165"/>
      <c r="N195" s="158">
        <v>2.88</v>
      </c>
      <c r="O195" s="146"/>
      <c r="P195" s="155">
        <v>47483</v>
      </c>
      <c r="Q195" s="152"/>
      <c r="R195" s="155" t="s">
        <v>77</v>
      </c>
      <c r="T195" s="159">
        <v>-5</v>
      </c>
      <c r="U195" s="160"/>
      <c r="V195" s="153">
        <v>673460</v>
      </c>
      <c r="W195" s="161"/>
      <c r="X195" s="162">
        <v>4.01</v>
      </c>
      <c r="Y195" s="41"/>
      <c r="Z195" s="153">
        <f>+V195-L195</f>
        <v>189272</v>
      </c>
      <c r="AC195" s="241"/>
      <c r="AD195" s="241"/>
      <c r="AE195" s="241"/>
      <c r="AG195" s="259"/>
      <c r="AH195" s="259"/>
    </row>
    <row r="196" spans="1:34" ht="15" x14ac:dyDescent="0.25">
      <c r="A196" s="116"/>
      <c r="B196" s="42" t="s">
        <v>127</v>
      </c>
      <c r="C196" s="148"/>
      <c r="D196" s="166">
        <f>+SUBTOTAL(9,D191:D195)</f>
        <v>250310262.63999999</v>
      </c>
      <c r="E196" s="146"/>
      <c r="F196" s="151"/>
      <c r="G196" s="152"/>
      <c r="H196" s="45"/>
      <c r="I196" s="23"/>
      <c r="J196" s="130"/>
      <c r="K196" s="164"/>
      <c r="L196" s="167">
        <f>+SUBTOTAL(9,L191:L195)</f>
        <v>10693077</v>
      </c>
      <c r="M196" s="165"/>
      <c r="N196" s="43">
        <f>+ROUND(L196/$D196*100,2)</f>
        <v>4.2699999999999996</v>
      </c>
      <c r="O196" s="146"/>
      <c r="P196" s="151"/>
      <c r="Q196" s="152"/>
      <c r="T196" s="130"/>
      <c r="U196" s="160"/>
      <c r="V196" s="168">
        <f>+SUBTOTAL(9,V191:V195)</f>
        <v>15015594</v>
      </c>
      <c r="W196" s="161"/>
      <c r="X196" s="44">
        <f>+ROUND(V196/$D196*100,2)</f>
        <v>6</v>
      </c>
      <c r="Y196" s="41"/>
      <c r="Z196" s="168">
        <f>+SUBTOTAL(9,Z191:Z195)</f>
        <v>4322517</v>
      </c>
      <c r="AC196" s="241"/>
      <c r="AD196" s="241"/>
      <c r="AE196" s="241"/>
      <c r="AG196" s="259"/>
      <c r="AH196" s="259"/>
    </row>
    <row r="197" spans="1:34" x14ac:dyDescent="0.2">
      <c r="A197" s="116"/>
      <c r="B197" s="36"/>
      <c r="C197" s="148"/>
      <c r="D197" s="146"/>
      <c r="E197" s="146"/>
      <c r="F197" s="151"/>
      <c r="G197" s="152"/>
      <c r="H197" s="45"/>
      <c r="I197" s="23"/>
      <c r="J197" s="130"/>
      <c r="K197" s="164"/>
      <c r="L197" s="149"/>
      <c r="M197" s="165"/>
      <c r="N197" s="150"/>
      <c r="O197" s="146"/>
      <c r="P197" s="151"/>
      <c r="Q197" s="152"/>
      <c r="T197" s="130"/>
      <c r="U197" s="160"/>
      <c r="V197" s="153"/>
      <c r="W197" s="161"/>
      <c r="X197" s="154"/>
      <c r="Y197" s="41"/>
      <c r="Z197" s="153"/>
      <c r="AC197" s="241"/>
      <c r="AD197" s="241"/>
      <c r="AE197" s="241"/>
      <c r="AG197" s="259"/>
      <c r="AH197" s="259"/>
    </row>
    <row r="198" spans="1:34" x14ac:dyDescent="0.2">
      <c r="A198" s="116"/>
      <c r="B198" s="36" t="s">
        <v>128</v>
      </c>
      <c r="C198" s="148"/>
      <c r="D198" s="146"/>
      <c r="E198" s="146"/>
      <c r="F198" s="151"/>
      <c r="G198" s="152"/>
      <c r="H198" s="45"/>
      <c r="I198" s="23"/>
      <c r="J198" s="130"/>
      <c r="K198" s="164"/>
      <c r="L198" s="149"/>
      <c r="M198" s="165"/>
      <c r="N198" s="150"/>
      <c r="O198" s="146"/>
      <c r="P198" s="151"/>
      <c r="Q198" s="152"/>
      <c r="T198" s="130"/>
      <c r="U198" s="160"/>
      <c r="V198" s="153"/>
      <c r="W198" s="161"/>
      <c r="X198" s="154"/>
      <c r="Y198" s="41"/>
      <c r="Z198" s="153"/>
      <c r="AC198" s="241"/>
      <c r="AD198" s="241"/>
      <c r="AE198" s="241"/>
      <c r="AG198" s="259"/>
      <c r="AH198" s="259"/>
    </row>
    <row r="199" spans="1:34" x14ac:dyDescent="0.2">
      <c r="A199" s="116">
        <v>311</v>
      </c>
      <c r="B199" s="36" t="s">
        <v>66</v>
      </c>
      <c r="C199" s="148"/>
      <c r="D199" s="146">
        <v>55142197.890000001</v>
      </c>
      <c r="E199" s="146"/>
      <c r="F199" s="155">
        <v>47483</v>
      </c>
      <c r="G199" s="152"/>
      <c r="H199" s="156" t="s">
        <v>522</v>
      </c>
      <c r="I199" s="23"/>
      <c r="J199" s="157">
        <v>-6</v>
      </c>
      <c r="K199" s="164"/>
      <c r="L199" s="149">
        <f>+ROUND(N199*D199/100,0)</f>
        <v>1566038</v>
      </c>
      <c r="M199" s="165"/>
      <c r="N199" s="158">
        <v>2.84</v>
      </c>
      <c r="O199" s="146"/>
      <c r="P199" s="155">
        <v>47483</v>
      </c>
      <c r="Q199" s="152"/>
      <c r="R199" s="155" t="s">
        <v>68</v>
      </c>
      <c r="T199" s="159">
        <v>-5</v>
      </c>
      <c r="U199" s="160"/>
      <c r="V199" s="153">
        <v>1945108</v>
      </c>
      <c r="W199" s="161"/>
      <c r="X199" s="162">
        <v>3.53</v>
      </c>
      <c r="Y199" s="41"/>
      <c r="Z199" s="153">
        <f>+V199-L199</f>
        <v>379070</v>
      </c>
      <c r="AC199" s="241"/>
      <c r="AD199" s="241"/>
      <c r="AE199" s="241"/>
      <c r="AG199" s="259"/>
      <c r="AH199" s="259"/>
    </row>
    <row r="200" spans="1:34" x14ac:dyDescent="0.2">
      <c r="A200" s="116">
        <v>312</v>
      </c>
      <c r="B200" s="36" t="s">
        <v>69</v>
      </c>
      <c r="C200" s="148"/>
      <c r="D200" s="146">
        <v>306531239.07999998</v>
      </c>
      <c r="E200" s="146"/>
      <c r="F200" s="155">
        <v>47483</v>
      </c>
      <c r="G200" s="152"/>
      <c r="H200" s="156" t="s">
        <v>523</v>
      </c>
      <c r="I200" s="23"/>
      <c r="J200" s="157">
        <v>-5</v>
      </c>
      <c r="K200" s="164"/>
      <c r="L200" s="149">
        <f>+ROUND(N200*D200/100,0)</f>
        <v>13364762</v>
      </c>
      <c r="M200" s="165"/>
      <c r="N200" s="158">
        <v>4.3600000000000003</v>
      </c>
      <c r="O200" s="146"/>
      <c r="P200" s="155">
        <v>47483</v>
      </c>
      <c r="Q200" s="152"/>
      <c r="R200" s="155" t="s">
        <v>71</v>
      </c>
      <c r="T200" s="159">
        <v>-5</v>
      </c>
      <c r="U200" s="160"/>
      <c r="V200" s="153">
        <v>15318760</v>
      </c>
      <c r="W200" s="161"/>
      <c r="X200" s="162">
        <v>5</v>
      </c>
      <c r="Y200" s="41"/>
      <c r="Z200" s="153">
        <f>+V200-L200</f>
        <v>1953998</v>
      </c>
      <c r="AC200" s="241"/>
      <c r="AD200" s="241"/>
      <c r="AE200" s="241"/>
      <c r="AG200" s="259"/>
      <c r="AH200" s="259"/>
    </row>
    <row r="201" spans="1:34" x14ac:dyDescent="0.2">
      <c r="A201" s="116">
        <v>314</v>
      </c>
      <c r="B201" s="36" t="s">
        <v>72</v>
      </c>
      <c r="C201" s="148"/>
      <c r="D201" s="146">
        <v>85622453.010000005</v>
      </c>
      <c r="E201" s="146"/>
      <c r="F201" s="155">
        <v>47483</v>
      </c>
      <c r="G201" s="152"/>
      <c r="H201" s="156" t="s">
        <v>524</v>
      </c>
      <c r="I201" s="23"/>
      <c r="J201" s="157">
        <v>-6</v>
      </c>
      <c r="K201" s="164"/>
      <c r="L201" s="149">
        <f>+ROUND(N201*D201/100,0)</f>
        <v>4144127</v>
      </c>
      <c r="M201" s="165"/>
      <c r="N201" s="158">
        <v>4.84</v>
      </c>
      <c r="O201" s="146"/>
      <c r="P201" s="155">
        <v>47483</v>
      </c>
      <c r="Q201" s="152"/>
      <c r="R201" s="155" t="s">
        <v>74</v>
      </c>
      <c r="T201" s="159">
        <v>-5</v>
      </c>
      <c r="U201" s="160"/>
      <c r="V201" s="153">
        <v>5741495</v>
      </c>
      <c r="W201" s="161"/>
      <c r="X201" s="162">
        <v>6.71</v>
      </c>
      <c r="Y201" s="41"/>
      <c r="Z201" s="153">
        <f>+V201-L201</f>
        <v>1597368</v>
      </c>
      <c r="AC201" s="241"/>
      <c r="AD201" s="241"/>
      <c r="AE201" s="241"/>
      <c r="AG201" s="259"/>
      <c r="AH201" s="259"/>
    </row>
    <row r="202" spans="1:34" x14ac:dyDescent="0.2">
      <c r="A202" s="116">
        <v>315</v>
      </c>
      <c r="B202" s="36" t="s">
        <v>75</v>
      </c>
      <c r="C202" s="148"/>
      <c r="D202" s="146">
        <v>54041567.460000001</v>
      </c>
      <c r="E202" s="146"/>
      <c r="F202" s="155">
        <v>47483</v>
      </c>
      <c r="G202" s="152"/>
      <c r="H202" s="156" t="s">
        <v>76</v>
      </c>
      <c r="I202" s="23"/>
      <c r="J202" s="157">
        <v>-5</v>
      </c>
      <c r="K202" s="164"/>
      <c r="L202" s="149">
        <f>+ROUND(N202*D202/100,0)</f>
        <v>1556397</v>
      </c>
      <c r="M202" s="165"/>
      <c r="N202" s="158">
        <v>2.88</v>
      </c>
      <c r="O202" s="146"/>
      <c r="P202" s="155">
        <v>47483</v>
      </c>
      <c r="Q202" s="152"/>
      <c r="R202" s="155" t="s">
        <v>77</v>
      </c>
      <c r="T202" s="159">
        <v>-5</v>
      </c>
      <c r="U202" s="160"/>
      <c r="V202" s="153">
        <v>2007558</v>
      </c>
      <c r="W202" s="161"/>
      <c r="X202" s="162">
        <v>3.71</v>
      </c>
      <c r="Y202" s="41"/>
      <c r="Z202" s="153">
        <f>+V202-L202</f>
        <v>451161</v>
      </c>
      <c r="AC202" s="241"/>
      <c r="AD202" s="241"/>
      <c r="AE202" s="241"/>
      <c r="AG202" s="259"/>
      <c r="AH202" s="259"/>
    </row>
    <row r="203" spans="1:34" x14ac:dyDescent="0.2">
      <c r="A203" s="116">
        <v>316</v>
      </c>
      <c r="B203" s="36" t="s">
        <v>78</v>
      </c>
      <c r="C203" s="148"/>
      <c r="D203" s="146">
        <v>1529204.78</v>
      </c>
      <c r="E203" s="146"/>
      <c r="F203" s="155">
        <v>47483</v>
      </c>
      <c r="G203" s="152"/>
      <c r="H203" s="156" t="s">
        <v>79</v>
      </c>
      <c r="I203" s="23"/>
      <c r="J203" s="157">
        <v>-6</v>
      </c>
      <c r="K203" s="164"/>
      <c r="L203" s="149">
        <f>+ROUND(N203*D203/100,0)</f>
        <v>61168</v>
      </c>
      <c r="M203" s="165"/>
      <c r="N203" s="158">
        <v>4</v>
      </c>
      <c r="O203" s="146"/>
      <c r="P203" s="155">
        <v>47483</v>
      </c>
      <c r="Q203" s="152"/>
      <c r="R203" s="155" t="s">
        <v>80</v>
      </c>
      <c r="T203" s="159">
        <v>-4</v>
      </c>
      <c r="U203" s="160"/>
      <c r="V203" s="153">
        <v>69178</v>
      </c>
      <c r="W203" s="161"/>
      <c r="X203" s="162">
        <v>4.5199999999999996</v>
      </c>
      <c r="Y203" s="41"/>
      <c r="Z203" s="153">
        <f>+V203-L203</f>
        <v>8010</v>
      </c>
      <c r="AC203" s="241"/>
      <c r="AD203" s="241"/>
      <c r="AE203" s="241"/>
      <c r="AG203" s="259"/>
      <c r="AH203" s="259"/>
    </row>
    <row r="204" spans="1:34" ht="15" x14ac:dyDescent="0.25">
      <c r="A204" s="116"/>
      <c r="B204" s="42" t="s">
        <v>129</v>
      </c>
      <c r="C204" s="148"/>
      <c r="D204" s="166">
        <f>+SUBTOTAL(9,D198:D203)</f>
        <v>502866662.21999991</v>
      </c>
      <c r="E204" s="146"/>
      <c r="F204" s="151"/>
      <c r="G204" s="152"/>
      <c r="H204" s="45"/>
      <c r="I204" s="23"/>
      <c r="J204" s="130"/>
      <c r="K204" s="164"/>
      <c r="L204" s="167">
        <f>+SUBTOTAL(9,L198:L203)</f>
        <v>20692492</v>
      </c>
      <c r="M204" s="165"/>
      <c r="N204" s="43">
        <f>+ROUND(L204/$D204*100,2)</f>
        <v>4.1100000000000003</v>
      </c>
      <c r="O204" s="146"/>
      <c r="P204" s="151"/>
      <c r="Q204" s="152"/>
      <c r="T204" s="130"/>
      <c r="U204" s="160"/>
      <c r="V204" s="168">
        <f>+SUBTOTAL(9,V198:V203)</f>
        <v>25082099</v>
      </c>
      <c r="W204" s="161"/>
      <c r="X204" s="44">
        <f>+ROUND(V204/$D204*100,2)</f>
        <v>4.99</v>
      </c>
      <c r="Y204" s="41"/>
      <c r="Z204" s="168">
        <f>+SUBTOTAL(9,Z198:Z203)</f>
        <v>4389607</v>
      </c>
      <c r="AC204" s="241"/>
      <c r="AD204" s="241"/>
      <c r="AE204" s="241"/>
      <c r="AG204" s="259"/>
      <c r="AH204" s="259"/>
    </row>
    <row r="205" spans="1:34" ht="15" x14ac:dyDescent="0.25">
      <c r="A205" s="116"/>
      <c r="B205" s="42"/>
      <c r="C205" s="148"/>
      <c r="D205" s="146"/>
      <c r="E205" s="146"/>
      <c r="F205" s="151"/>
      <c r="G205" s="152"/>
      <c r="H205" s="45"/>
      <c r="I205" s="23"/>
      <c r="J205" s="130"/>
      <c r="K205" s="164"/>
      <c r="L205" s="149"/>
      <c r="M205" s="165"/>
      <c r="N205" s="43"/>
      <c r="O205" s="146"/>
      <c r="P205" s="151"/>
      <c r="Q205" s="152"/>
      <c r="T205" s="130"/>
      <c r="U205" s="160"/>
      <c r="V205" s="153"/>
      <c r="W205" s="161"/>
      <c r="X205" s="44"/>
      <c r="Y205" s="41"/>
      <c r="Z205" s="153"/>
      <c r="AC205" s="241"/>
      <c r="AD205" s="241"/>
      <c r="AE205" s="241"/>
      <c r="AG205" s="259"/>
      <c r="AH205" s="259"/>
    </row>
    <row r="206" spans="1:34" ht="15" x14ac:dyDescent="0.25">
      <c r="A206" s="116"/>
      <c r="B206" s="36" t="s">
        <v>130</v>
      </c>
      <c r="C206" s="148"/>
      <c r="D206" s="146"/>
      <c r="E206" s="146"/>
      <c r="F206" s="151"/>
      <c r="G206" s="152"/>
      <c r="H206" s="45"/>
      <c r="I206" s="23"/>
      <c r="J206" s="130"/>
      <c r="K206" s="164"/>
      <c r="L206" s="149"/>
      <c r="M206" s="165"/>
      <c r="N206" s="43"/>
      <c r="O206" s="146"/>
      <c r="P206" s="151"/>
      <c r="Q206" s="152"/>
      <c r="T206" s="130"/>
      <c r="U206" s="160"/>
      <c r="V206" s="153"/>
      <c r="W206" s="161"/>
      <c r="X206" s="44"/>
      <c r="Y206" s="41"/>
      <c r="Z206" s="153"/>
      <c r="AC206" s="241"/>
      <c r="AD206" s="241"/>
      <c r="AE206" s="241"/>
      <c r="AG206" s="259"/>
      <c r="AH206" s="259"/>
    </row>
    <row r="207" spans="1:34" x14ac:dyDescent="0.2">
      <c r="A207" s="116">
        <v>311</v>
      </c>
      <c r="B207" s="36" t="s">
        <v>66</v>
      </c>
      <c r="C207" s="148"/>
      <c r="D207" s="146">
        <v>9299143.0199999996</v>
      </c>
      <c r="E207" s="146"/>
      <c r="F207" s="155">
        <v>47483</v>
      </c>
      <c r="G207" s="152"/>
      <c r="H207" s="156" t="s">
        <v>522</v>
      </c>
      <c r="I207" s="23"/>
      <c r="J207" s="157">
        <v>-6</v>
      </c>
      <c r="K207" s="164"/>
      <c r="L207" s="149">
        <f>+ROUND(N207*D207/100,0)</f>
        <v>264096</v>
      </c>
      <c r="M207" s="165"/>
      <c r="N207" s="158">
        <v>2.84</v>
      </c>
      <c r="O207" s="146"/>
      <c r="P207" s="155">
        <v>47483</v>
      </c>
      <c r="Q207" s="152"/>
      <c r="R207" s="155" t="s">
        <v>68</v>
      </c>
      <c r="T207" s="159">
        <v>-5</v>
      </c>
      <c r="U207" s="160"/>
      <c r="V207" s="153">
        <v>320626</v>
      </c>
      <c r="W207" s="161"/>
      <c r="X207" s="162">
        <v>3.45</v>
      </c>
      <c r="Y207" s="41"/>
      <c r="Z207" s="153">
        <f>+V207-L207</f>
        <v>56530</v>
      </c>
      <c r="AC207" s="241"/>
      <c r="AD207" s="241"/>
      <c r="AE207" s="241"/>
      <c r="AG207" s="259"/>
      <c r="AH207" s="259"/>
    </row>
    <row r="208" spans="1:34" x14ac:dyDescent="0.2">
      <c r="A208" s="116">
        <v>312</v>
      </c>
      <c r="B208" s="36" t="s">
        <v>69</v>
      </c>
      <c r="C208" s="148"/>
      <c r="D208" s="146">
        <v>11569181.539999999</v>
      </c>
      <c r="E208" s="146"/>
      <c r="F208" s="155">
        <v>47483</v>
      </c>
      <c r="G208" s="152"/>
      <c r="H208" s="156" t="s">
        <v>523</v>
      </c>
      <c r="I208" s="23"/>
      <c r="J208" s="157">
        <v>-5</v>
      </c>
      <c r="K208" s="164"/>
      <c r="L208" s="149">
        <f>+ROUND(N208*D208/100,0)</f>
        <v>504416</v>
      </c>
      <c r="M208" s="165"/>
      <c r="N208" s="158">
        <v>4.3600000000000003</v>
      </c>
      <c r="O208" s="146"/>
      <c r="P208" s="155">
        <v>47483</v>
      </c>
      <c r="Q208" s="152"/>
      <c r="R208" s="155" t="s">
        <v>71</v>
      </c>
      <c r="T208" s="159">
        <v>-5</v>
      </c>
      <c r="U208" s="160"/>
      <c r="V208" s="153">
        <v>618528</v>
      </c>
      <c r="W208" s="161"/>
      <c r="X208" s="162">
        <v>5.35</v>
      </c>
      <c r="Y208" s="41"/>
      <c r="Z208" s="153">
        <f>+V208-L208</f>
        <v>114112</v>
      </c>
      <c r="AC208" s="241"/>
      <c r="AD208" s="241"/>
      <c r="AE208" s="241"/>
      <c r="AG208" s="259"/>
      <c r="AH208" s="259"/>
    </row>
    <row r="209" spans="1:34" x14ac:dyDescent="0.2">
      <c r="A209" s="116">
        <v>314</v>
      </c>
      <c r="B209" s="36" t="s">
        <v>72</v>
      </c>
      <c r="C209" s="148"/>
      <c r="D209" s="146">
        <v>3724355.46</v>
      </c>
      <c r="E209" s="146"/>
      <c r="F209" s="155">
        <v>47483</v>
      </c>
      <c r="G209" s="152"/>
      <c r="H209" s="156" t="s">
        <v>524</v>
      </c>
      <c r="I209" s="23"/>
      <c r="J209" s="157">
        <v>-6</v>
      </c>
      <c r="K209" s="164"/>
      <c r="L209" s="149">
        <f>+ROUND(N209*D209/100,0)</f>
        <v>180259</v>
      </c>
      <c r="M209" s="165"/>
      <c r="N209" s="158">
        <v>4.84</v>
      </c>
      <c r="O209" s="146"/>
      <c r="P209" s="155">
        <v>47483</v>
      </c>
      <c r="Q209" s="152"/>
      <c r="R209" s="155" t="s">
        <v>74</v>
      </c>
      <c r="T209" s="159">
        <v>-5</v>
      </c>
      <c r="U209" s="160"/>
      <c r="V209" s="153">
        <v>180546</v>
      </c>
      <c r="W209" s="161"/>
      <c r="X209" s="162">
        <v>4.8499999999999996</v>
      </c>
      <c r="Y209" s="41"/>
      <c r="Z209" s="153">
        <f>+V209-L209</f>
        <v>287</v>
      </c>
      <c r="AC209" s="241"/>
      <c r="AD209" s="241"/>
      <c r="AE209" s="241"/>
      <c r="AG209" s="259"/>
      <c r="AH209" s="259"/>
    </row>
    <row r="210" spans="1:34" x14ac:dyDescent="0.2">
      <c r="A210" s="116">
        <v>315</v>
      </c>
      <c r="B210" s="36" t="s">
        <v>75</v>
      </c>
      <c r="C210" s="148"/>
      <c r="D210" s="146">
        <v>101028.46</v>
      </c>
      <c r="E210" s="146"/>
      <c r="F210" s="155">
        <v>47483</v>
      </c>
      <c r="G210" s="152"/>
      <c r="H210" s="156" t="s">
        <v>76</v>
      </c>
      <c r="I210" s="23"/>
      <c r="J210" s="157">
        <v>-5</v>
      </c>
      <c r="K210" s="164"/>
      <c r="L210" s="149">
        <f>+ROUND(N210*D210/100,0)</f>
        <v>2910</v>
      </c>
      <c r="M210" s="165"/>
      <c r="N210" s="158">
        <v>2.88</v>
      </c>
      <c r="O210" s="146"/>
      <c r="P210" s="155">
        <v>47483</v>
      </c>
      <c r="Q210" s="152"/>
      <c r="R210" s="155" t="s">
        <v>77</v>
      </c>
      <c r="T210" s="159">
        <v>-4</v>
      </c>
      <c r="U210" s="160"/>
      <c r="V210" s="153">
        <v>6747</v>
      </c>
      <c r="W210" s="161"/>
      <c r="X210" s="162">
        <v>6.68</v>
      </c>
      <c r="Y210" s="41"/>
      <c r="Z210" s="153">
        <f>+V210-L210</f>
        <v>3837</v>
      </c>
      <c r="AC210" s="241"/>
      <c r="AD210" s="241"/>
      <c r="AE210" s="241"/>
      <c r="AG210" s="259"/>
      <c r="AH210" s="259"/>
    </row>
    <row r="211" spans="1:34" x14ac:dyDescent="0.2">
      <c r="A211" s="116">
        <v>316</v>
      </c>
      <c r="B211" s="36" t="s">
        <v>78</v>
      </c>
      <c r="C211" s="148"/>
      <c r="D211" s="169">
        <v>766114.51</v>
      </c>
      <c r="E211" s="146"/>
      <c r="F211" s="155">
        <v>47483</v>
      </c>
      <c r="G211" s="152"/>
      <c r="H211" s="156" t="s">
        <v>79</v>
      </c>
      <c r="I211" s="23"/>
      <c r="J211" s="157">
        <v>-6</v>
      </c>
      <c r="K211" s="164"/>
      <c r="L211" s="170">
        <f>+ROUND(N211*D211/100,0)</f>
        <v>30645</v>
      </c>
      <c r="M211" s="165"/>
      <c r="N211" s="158">
        <v>4</v>
      </c>
      <c r="O211" s="146"/>
      <c r="P211" s="155">
        <v>47483</v>
      </c>
      <c r="Q211" s="152"/>
      <c r="R211" s="155" t="s">
        <v>80</v>
      </c>
      <c r="T211" s="159">
        <v>-4</v>
      </c>
      <c r="U211" s="160"/>
      <c r="V211" s="171">
        <v>30546</v>
      </c>
      <c r="W211" s="161"/>
      <c r="X211" s="162">
        <v>3.99</v>
      </c>
      <c r="Y211" s="41"/>
      <c r="Z211" s="171">
        <f>+V211-L211</f>
        <v>-99</v>
      </c>
      <c r="AC211" s="241"/>
      <c r="AD211" s="241"/>
      <c r="AE211" s="241"/>
      <c r="AG211" s="259"/>
      <c r="AH211" s="259"/>
    </row>
    <row r="212" spans="1:34" ht="15" x14ac:dyDescent="0.25">
      <c r="A212" s="116"/>
      <c r="B212" s="42" t="s">
        <v>131</v>
      </c>
      <c r="C212" s="148"/>
      <c r="D212" s="146">
        <f>SUBTOTAL(9,D206:D211)</f>
        <v>25459822.990000002</v>
      </c>
      <c r="E212" s="146"/>
      <c r="F212" s="151"/>
      <c r="G212" s="152"/>
      <c r="H212" s="45"/>
      <c r="I212" s="23"/>
      <c r="J212" s="130"/>
      <c r="K212" s="164"/>
      <c r="L212" s="149">
        <f>SUBTOTAL(9,L206:L211)</f>
        <v>982326</v>
      </c>
      <c r="M212" s="165"/>
      <c r="N212" s="43">
        <f>+ROUND(L212/$D212*100,2)</f>
        <v>3.86</v>
      </c>
      <c r="O212" s="146"/>
      <c r="P212" s="151"/>
      <c r="Q212" s="152"/>
      <c r="T212" s="130"/>
      <c r="U212" s="160"/>
      <c r="V212" s="153">
        <f>SUBTOTAL(9,V206:V211)</f>
        <v>1156993</v>
      </c>
      <c r="W212" s="161"/>
      <c r="X212" s="44">
        <v>5.54</v>
      </c>
      <c r="Y212" s="41"/>
      <c r="Z212" s="153">
        <f>SUBTOTAL(9,Z206:Z211)</f>
        <v>174667</v>
      </c>
      <c r="AC212" s="241"/>
      <c r="AD212" s="241"/>
      <c r="AE212" s="241"/>
      <c r="AG212" s="259"/>
      <c r="AH212" s="259"/>
    </row>
    <row r="213" spans="1:34" ht="15" x14ac:dyDescent="0.25">
      <c r="A213" s="116"/>
      <c r="B213" s="42"/>
      <c r="C213" s="148"/>
      <c r="D213" s="146"/>
      <c r="E213" s="146"/>
      <c r="F213" s="151"/>
      <c r="G213" s="152"/>
      <c r="H213" s="45"/>
      <c r="I213" s="23"/>
      <c r="J213" s="130"/>
      <c r="K213" s="164"/>
      <c r="L213" s="149"/>
      <c r="M213" s="165"/>
      <c r="N213" s="43"/>
      <c r="O213" s="146"/>
      <c r="P213" s="151"/>
      <c r="Q213" s="152"/>
      <c r="T213" s="130"/>
      <c r="U213" s="160"/>
      <c r="V213" s="153"/>
      <c r="W213" s="161"/>
      <c r="X213" s="44"/>
      <c r="Y213" s="41"/>
      <c r="Z213" s="153"/>
      <c r="AC213" s="241"/>
      <c r="AD213" s="241"/>
      <c r="AE213" s="241"/>
      <c r="AG213" s="259"/>
      <c r="AH213" s="259"/>
    </row>
    <row r="214" spans="1:34" x14ac:dyDescent="0.2">
      <c r="A214" s="116"/>
      <c r="B214" s="36" t="s">
        <v>132</v>
      </c>
      <c r="C214" s="148"/>
      <c r="D214" s="146"/>
      <c r="E214" s="146"/>
      <c r="F214" s="151"/>
      <c r="G214" s="152"/>
      <c r="H214" s="45"/>
      <c r="I214" s="23"/>
      <c r="J214" s="130"/>
      <c r="K214" s="164"/>
      <c r="L214" s="149"/>
      <c r="M214" s="165"/>
      <c r="N214" s="150"/>
      <c r="O214" s="146"/>
      <c r="P214" s="151"/>
      <c r="Q214" s="152"/>
      <c r="T214" s="130"/>
      <c r="U214" s="160"/>
      <c r="V214" s="153"/>
      <c r="W214" s="161"/>
      <c r="X214" s="154"/>
      <c r="Y214" s="41"/>
      <c r="Z214" s="153"/>
      <c r="AC214" s="241"/>
      <c r="AD214" s="241"/>
      <c r="AE214" s="241"/>
      <c r="AG214" s="259"/>
      <c r="AH214" s="259"/>
    </row>
    <row r="215" spans="1:34" x14ac:dyDescent="0.2">
      <c r="A215" s="116">
        <v>310.2</v>
      </c>
      <c r="B215" s="36" t="s">
        <v>64</v>
      </c>
      <c r="C215" s="148"/>
      <c r="D215" s="146">
        <v>246337.54</v>
      </c>
      <c r="E215" s="146"/>
      <c r="F215" s="155">
        <v>47483</v>
      </c>
      <c r="G215" s="152"/>
      <c r="H215" s="156" t="s">
        <v>65</v>
      </c>
      <c r="I215" s="23"/>
      <c r="J215" s="157">
        <v>0</v>
      </c>
      <c r="K215" s="164"/>
      <c r="L215" s="149">
        <f t="shared" ref="L215:L220" si="5">+ROUND(N215*D215/100,0)</f>
        <v>5986</v>
      </c>
      <c r="M215" s="165"/>
      <c r="N215" s="158">
        <v>2.4300000000000002</v>
      </c>
      <c r="O215" s="146"/>
      <c r="P215" s="155">
        <v>47483</v>
      </c>
      <c r="Q215" s="152"/>
      <c r="R215" s="155" t="s">
        <v>65</v>
      </c>
      <c r="T215" s="159">
        <v>0</v>
      </c>
      <c r="U215" s="160"/>
      <c r="V215" s="153">
        <v>7651</v>
      </c>
      <c r="W215" s="161"/>
      <c r="X215" s="162">
        <v>3.11</v>
      </c>
      <c r="Y215" s="41"/>
      <c r="Z215" s="153">
        <f t="shared" ref="Z215:Z220" si="6">+V215-L215</f>
        <v>1665</v>
      </c>
      <c r="AC215" s="241"/>
      <c r="AD215" s="241"/>
      <c r="AE215" s="241"/>
      <c r="AG215" s="259"/>
      <c r="AH215" s="259"/>
    </row>
    <row r="216" spans="1:34" x14ac:dyDescent="0.2">
      <c r="A216" s="116">
        <v>311</v>
      </c>
      <c r="B216" s="36" t="s">
        <v>66</v>
      </c>
      <c r="C216" s="148"/>
      <c r="D216" s="146">
        <v>118998210.48999999</v>
      </c>
      <c r="E216" s="146"/>
      <c r="F216" s="155">
        <v>47483</v>
      </c>
      <c r="G216" s="152"/>
      <c r="H216" s="156" t="s">
        <v>522</v>
      </c>
      <c r="I216" s="23"/>
      <c r="J216" s="157">
        <v>-6</v>
      </c>
      <c r="K216" s="164"/>
      <c r="L216" s="149">
        <f t="shared" si="5"/>
        <v>3379549</v>
      </c>
      <c r="M216" s="165"/>
      <c r="N216" s="158">
        <v>2.84</v>
      </c>
      <c r="O216" s="146"/>
      <c r="P216" s="155">
        <v>47483</v>
      </c>
      <c r="Q216" s="152"/>
      <c r="R216" s="155" t="s">
        <v>68</v>
      </c>
      <c r="T216" s="159">
        <v>-5</v>
      </c>
      <c r="U216" s="160"/>
      <c r="V216" s="153">
        <v>5313199</v>
      </c>
      <c r="W216" s="161"/>
      <c r="X216" s="162">
        <v>4.46</v>
      </c>
      <c r="Y216" s="41"/>
      <c r="Z216" s="153">
        <f t="shared" si="6"/>
        <v>1933650</v>
      </c>
      <c r="AC216" s="241"/>
      <c r="AD216" s="241"/>
      <c r="AE216" s="241"/>
      <c r="AG216" s="259"/>
      <c r="AH216" s="259"/>
    </row>
    <row r="217" spans="1:34" x14ac:dyDescent="0.2">
      <c r="A217" s="116">
        <v>312</v>
      </c>
      <c r="B217" s="36" t="s">
        <v>69</v>
      </c>
      <c r="C217" s="148"/>
      <c r="D217" s="146">
        <v>33778662.329999998</v>
      </c>
      <c r="E217" s="146"/>
      <c r="F217" s="155">
        <v>47483</v>
      </c>
      <c r="G217" s="152"/>
      <c r="H217" s="156" t="s">
        <v>523</v>
      </c>
      <c r="I217" s="23"/>
      <c r="J217" s="157">
        <v>-5</v>
      </c>
      <c r="K217" s="164"/>
      <c r="L217" s="149">
        <f t="shared" si="5"/>
        <v>1472750</v>
      </c>
      <c r="M217" s="165"/>
      <c r="N217" s="158">
        <v>4.3600000000000003</v>
      </c>
      <c r="O217" s="146"/>
      <c r="P217" s="155">
        <v>47483</v>
      </c>
      <c r="Q217" s="152"/>
      <c r="R217" s="155" t="s">
        <v>71</v>
      </c>
      <c r="T217" s="159">
        <v>-5</v>
      </c>
      <c r="U217" s="160"/>
      <c r="V217" s="153">
        <v>2218349</v>
      </c>
      <c r="W217" s="161"/>
      <c r="X217" s="162">
        <v>6.57</v>
      </c>
      <c r="Y217" s="41"/>
      <c r="Z217" s="153">
        <f t="shared" si="6"/>
        <v>745599</v>
      </c>
      <c r="AC217" s="241"/>
      <c r="AD217" s="241"/>
      <c r="AE217" s="241"/>
      <c r="AG217" s="259"/>
      <c r="AH217" s="259"/>
    </row>
    <row r="218" spans="1:34" x14ac:dyDescent="0.2">
      <c r="A218" s="116">
        <v>314</v>
      </c>
      <c r="B218" s="36" t="s">
        <v>72</v>
      </c>
      <c r="C218" s="148"/>
      <c r="D218" s="146">
        <v>1174088.71</v>
      </c>
      <c r="E218" s="146"/>
      <c r="F218" s="155">
        <v>47483</v>
      </c>
      <c r="G218" s="152"/>
      <c r="H218" s="156" t="s">
        <v>524</v>
      </c>
      <c r="I218" s="23"/>
      <c r="J218" s="157">
        <v>-6</v>
      </c>
      <c r="K218" s="164"/>
      <c r="L218" s="149">
        <f t="shared" si="5"/>
        <v>56826</v>
      </c>
      <c r="M218" s="165"/>
      <c r="N218" s="158">
        <v>4.84</v>
      </c>
      <c r="O218" s="146"/>
      <c r="P218" s="155">
        <v>47483</v>
      </c>
      <c r="Q218" s="152"/>
      <c r="R218" s="155" t="s">
        <v>74</v>
      </c>
      <c r="T218" s="159">
        <v>-5</v>
      </c>
      <c r="U218" s="160"/>
      <c r="V218" s="153">
        <v>60414</v>
      </c>
      <c r="W218" s="161"/>
      <c r="X218" s="162">
        <v>5.15</v>
      </c>
      <c r="Y218" s="41"/>
      <c r="Z218" s="153">
        <f t="shared" si="6"/>
        <v>3588</v>
      </c>
      <c r="AC218" s="241"/>
      <c r="AD218" s="241"/>
      <c r="AE218" s="241"/>
      <c r="AG218" s="259"/>
      <c r="AH218" s="259"/>
    </row>
    <row r="219" spans="1:34" x14ac:dyDescent="0.2">
      <c r="A219" s="116">
        <v>315</v>
      </c>
      <c r="B219" s="36" t="s">
        <v>75</v>
      </c>
      <c r="C219" s="148"/>
      <c r="D219" s="146">
        <v>2507307.91</v>
      </c>
      <c r="E219" s="146"/>
      <c r="F219" s="155">
        <v>47483</v>
      </c>
      <c r="G219" s="152"/>
      <c r="H219" s="156" t="s">
        <v>76</v>
      </c>
      <c r="I219" s="23"/>
      <c r="J219" s="157">
        <v>-5</v>
      </c>
      <c r="K219" s="164"/>
      <c r="L219" s="149">
        <f t="shared" si="5"/>
        <v>72210</v>
      </c>
      <c r="M219" s="165"/>
      <c r="N219" s="158">
        <v>2.88</v>
      </c>
      <c r="O219" s="146"/>
      <c r="P219" s="155">
        <v>47483</v>
      </c>
      <c r="Q219" s="152"/>
      <c r="R219" s="155" t="s">
        <v>77</v>
      </c>
      <c r="T219" s="159">
        <v>-4</v>
      </c>
      <c r="U219" s="160"/>
      <c r="V219" s="153">
        <v>197673</v>
      </c>
      <c r="W219" s="161"/>
      <c r="X219" s="162">
        <v>7.88</v>
      </c>
      <c r="Y219" s="41"/>
      <c r="Z219" s="153">
        <f t="shared" si="6"/>
        <v>125463</v>
      </c>
      <c r="AC219" s="241"/>
      <c r="AD219" s="241"/>
      <c r="AE219" s="241"/>
      <c r="AG219" s="259"/>
      <c r="AH219" s="259"/>
    </row>
    <row r="220" spans="1:34" x14ac:dyDescent="0.2">
      <c r="A220" s="116">
        <v>316</v>
      </c>
      <c r="B220" s="36" t="s">
        <v>78</v>
      </c>
      <c r="C220" s="148"/>
      <c r="D220" s="169">
        <v>447267.8</v>
      </c>
      <c r="E220" s="146"/>
      <c r="F220" s="155">
        <v>47483</v>
      </c>
      <c r="G220" s="152"/>
      <c r="H220" s="156" t="s">
        <v>79</v>
      </c>
      <c r="I220" s="23"/>
      <c r="J220" s="157">
        <v>-6</v>
      </c>
      <c r="K220" s="164"/>
      <c r="L220" s="170">
        <f t="shared" si="5"/>
        <v>17891</v>
      </c>
      <c r="M220" s="165"/>
      <c r="N220" s="158">
        <v>4</v>
      </c>
      <c r="O220" s="146"/>
      <c r="P220" s="155">
        <v>47483</v>
      </c>
      <c r="Q220" s="152"/>
      <c r="R220" s="155" t="s">
        <v>80</v>
      </c>
      <c r="T220" s="159">
        <v>-4</v>
      </c>
      <c r="U220" s="160"/>
      <c r="V220" s="171">
        <v>27637</v>
      </c>
      <c r="W220" s="161"/>
      <c r="X220" s="162">
        <v>6.18</v>
      </c>
      <c r="Y220" s="41"/>
      <c r="Z220" s="171">
        <f t="shared" si="6"/>
        <v>9746</v>
      </c>
      <c r="AC220" s="241"/>
      <c r="AD220" s="241"/>
      <c r="AE220" s="241"/>
      <c r="AG220" s="259"/>
      <c r="AH220" s="259"/>
    </row>
    <row r="221" spans="1:34" ht="15" x14ac:dyDescent="0.25">
      <c r="A221" s="116"/>
      <c r="B221" s="42" t="s">
        <v>133</v>
      </c>
      <c r="C221" s="148"/>
      <c r="D221" s="146">
        <f>+SUBTOTAL(9,D214:D220)</f>
        <v>157151874.78000003</v>
      </c>
      <c r="E221" s="146"/>
      <c r="F221" s="151"/>
      <c r="G221" s="152"/>
      <c r="H221" s="45"/>
      <c r="I221" s="23"/>
      <c r="J221" s="130"/>
      <c r="K221" s="164"/>
      <c r="L221" s="149">
        <f>+SUBTOTAL(9,L214:L220)</f>
        <v>5005212</v>
      </c>
      <c r="M221" s="165"/>
      <c r="N221" s="43">
        <f>+ROUND(L221/$D221*100,2)</f>
        <v>3.18</v>
      </c>
      <c r="O221" s="146"/>
      <c r="P221" s="151"/>
      <c r="Q221" s="152"/>
      <c r="T221" s="130"/>
      <c r="U221" s="160"/>
      <c r="V221" s="153">
        <f>+SUBTOTAL(9,V214:V220)</f>
        <v>7824923</v>
      </c>
      <c r="W221" s="161"/>
      <c r="X221" s="44">
        <f>+ROUND(V221/$D221*100,2)</f>
        <v>4.9800000000000004</v>
      </c>
      <c r="Y221" s="41"/>
      <c r="Z221" s="153">
        <f>+SUBTOTAL(9,Z214:Z220)</f>
        <v>2819711</v>
      </c>
      <c r="AC221" s="241"/>
      <c r="AD221" s="241"/>
      <c r="AE221" s="241"/>
      <c r="AG221" s="259"/>
      <c r="AH221" s="259"/>
    </row>
    <row r="222" spans="1:34" x14ac:dyDescent="0.2">
      <c r="A222" s="116"/>
      <c r="B222" s="36"/>
      <c r="C222" s="148"/>
      <c r="D222" s="146"/>
      <c r="E222" s="146"/>
      <c r="F222" s="151"/>
      <c r="G222" s="152"/>
      <c r="H222" s="45"/>
      <c r="I222" s="23"/>
      <c r="J222" s="130"/>
      <c r="K222" s="164"/>
      <c r="L222" s="149"/>
      <c r="M222" s="165"/>
      <c r="N222" s="150"/>
      <c r="O222" s="146"/>
      <c r="P222" s="151"/>
      <c r="Q222" s="152"/>
      <c r="T222" s="130"/>
      <c r="U222" s="160"/>
      <c r="V222" s="153"/>
      <c r="W222" s="161"/>
      <c r="X222" s="154"/>
      <c r="Y222" s="41"/>
      <c r="Z222" s="153"/>
      <c r="AC222" s="241"/>
      <c r="AD222" s="241"/>
      <c r="AE222" s="241"/>
      <c r="AG222" s="259"/>
      <c r="AH222" s="259"/>
    </row>
    <row r="223" spans="1:34" x14ac:dyDescent="0.2">
      <c r="A223" s="144" t="s">
        <v>134</v>
      </c>
      <c r="B223" s="36"/>
      <c r="C223" s="148"/>
      <c r="D223" s="146">
        <f>+SUBTOTAL(9,D184:D222)</f>
        <v>1328338999.1900001</v>
      </c>
      <c r="E223" s="146"/>
      <c r="F223" s="151"/>
      <c r="G223" s="152"/>
      <c r="H223" s="45"/>
      <c r="I223" s="23"/>
      <c r="J223" s="130"/>
      <c r="K223" s="164"/>
      <c r="L223" s="149">
        <f>+SUBTOTAL(9,L184:L222)</f>
        <v>53953284</v>
      </c>
      <c r="M223" s="165"/>
      <c r="N223" s="150"/>
      <c r="O223" s="146"/>
      <c r="P223" s="151"/>
      <c r="Q223" s="152"/>
      <c r="T223" s="130"/>
      <c r="U223" s="160"/>
      <c r="V223" s="153">
        <f>+SUBTOTAL(9,V184:V222)</f>
        <v>72816445</v>
      </c>
      <c r="W223" s="161"/>
      <c r="X223" s="154"/>
      <c r="Y223" s="41"/>
      <c r="Z223" s="153">
        <f>+SUBTOTAL(9,Z184:Z222)</f>
        <v>18863161</v>
      </c>
      <c r="AC223" s="241"/>
      <c r="AD223" s="241"/>
      <c r="AE223" s="241"/>
      <c r="AG223" s="259"/>
      <c r="AH223" s="259"/>
    </row>
    <row r="224" spans="1:34" x14ac:dyDescent="0.2">
      <c r="A224" s="116"/>
      <c r="B224" s="36"/>
      <c r="C224" s="148"/>
      <c r="D224" s="146"/>
      <c r="E224" s="146"/>
      <c r="F224" s="151"/>
      <c r="G224" s="152"/>
      <c r="H224" s="45"/>
      <c r="I224" s="23"/>
      <c r="J224" s="130"/>
      <c r="K224" s="164"/>
      <c r="L224" s="149"/>
      <c r="M224" s="165"/>
      <c r="N224" s="150"/>
      <c r="O224" s="146"/>
      <c r="P224" s="151"/>
      <c r="Q224" s="152"/>
      <c r="T224" s="130"/>
      <c r="U224" s="160"/>
      <c r="V224" s="153"/>
      <c r="W224" s="161"/>
      <c r="X224" s="154"/>
      <c r="Y224" s="41"/>
      <c r="Z224" s="153"/>
      <c r="AC224" s="241"/>
      <c r="AD224" s="241"/>
      <c r="AE224" s="241"/>
      <c r="AG224" s="259"/>
      <c r="AH224" s="259"/>
    </row>
    <row r="225" spans="1:34" x14ac:dyDescent="0.2">
      <c r="A225" s="116"/>
      <c r="B225" s="36"/>
      <c r="C225" s="148"/>
      <c r="D225" s="146"/>
      <c r="E225" s="146"/>
      <c r="F225" s="151"/>
      <c r="G225" s="152"/>
      <c r="H225" s="45"/>
      <c r="I225" s="23"/>
      <c r="J225" s="130"/>
      <c r="K225" s="164"/>
      <c r="L225" s="149"/>
      <c r="M225" s="165"/>
      <c r="N225" s="150"/>
      <c r="O225" s="146"/>
      <c r="P225" s="151"/>
      <c r="Q225" s="152"/>
      <c r="T225" s="130"/>
      <c r="U225" s="160"/>
      <c r="V225" s="153"/>
      <c r="W225" s="161"/>
      <c r="X225" s="154"/>
      <c r="Y225" s="41"/>
      <c r="Z225" s="153"/>
      <c r="AC225" s="241"/>
      <c r="AD225" s="241"/>
      <c r="AE225" s="241"/>
      <c r="AG225" s="259"/>
      <c r="AH225" s="259"/>
    </row>
    <row r="226" spans="1:34" x14ac:dyDescent="0.2">
      <c r="A226" s="144" t="s">
        <v>135</v>
      </c>
      <c r="B226" s="36"/>
      <c r="C226" s="148"/>
      <c r="D226" s="146"/>
      <c r="E226" s="146"/>
      <c r="F226" s="151"/>
      <c r="G226" s="152"/>
      <c r="H226" s="45"/>
      <c r="I226" s="23"/>
      <c r="J226" s="130"/>
      <c r="K226" s="164"/>
      <c r="L226" s="149"/>
      <c r="M226" s="165"/>
      <c r="N226" s="150"/>
      <c r="O226" s="146"/>
      <c r="P226" s="151"/>
      <c r="Q226" s="152"/>
      <c r="T226" s="130"/>
      <c r="U226" s="160"/>
      <c r="V226" s="153"/>
      <c r="W226" s="161"/>
      <c r="X226" s="154"/>
      <c r="Y226" s="41"/>
      <c r="Z226" s="153"/>
      <c r="AC226" s="241"/>
      <c r="AD226" s="241"/>
      <c r="AE226" s="241"/>
      <c r="AG226" s="259"/>
      <c r="AH226" s="259"/>
    </row>
    <row r="227" spans="1:34" x14ac:dyDescent="0.2">
      <c r="A227" s="116"/>
      <c r="B227" s="36"/>
      <c r="C227" s="148"/>
      <c r="D227" s="146"/>
      <c r="E227" s="146"/>
      <c r="F227" s="151"/>
      <c r="G227" s="152"/>
      <c r="H227" s="45"/>
      <c r="I227" s="23"/>
      <c r="J227" s="130"/>
      <c r="K227" s="164"/>
      <c r="L227" s="149"/>
      <c r="M227" s="165"/>
      <c r="N227" s="150"/>
      <c r="O227" s="146"/>
      <c r="P227" s="151"/>
      <c r="Q227" s="152"/>
      <c r="T227" s="130"/>
      <c r="U227" s="160"/>
      <c r="V227" s="153"/>
      <c r="W227" s="161"/>
      <c r="X227" s="154"/>
      <c r="Y227" s="41"/>
      <c r="Z227" s="153"/>
      <c r="AC227" s="241"/>
      <c r="AD227" s="241"/>
      <c r="AE227" s="241"/>
      <c r="AG227" s="259"/>
      <c r="AH227" s="259"/>
    </row>
    <row r="228" spans="1:34" x14ac:dyDescent="0.2">
      <c r="A228" s="116"/>
      <c r="B228" s="36" t="s">
        <v>136</v>
      </c>
      <c r="C228" s="148"/>
      <c r="D228" s="146"/>
      <c r="E228" s="146"/>
      <c r="F228" s="151"/>
      <c r="G228" s="152"/>
      <c r="H228" s="45"/>
      <c r="I228" s="23"/>
      <c r="J228" s="130"/>
      <c r="K228" s="164"/>
      <c r="L228" s="149"/>
      <c r="M228" s="165"/>
      <c r="N228" s="150"/>
      <c r="O228" s="146"/>
      <c r="P228" s="151"/>
      <c r="Q228" s="152"/>
      <c r="T228" s="130"/>
      <c r="U228" s="160"/>
      <c r="V228" s="153"/>
      <c r="W228" s="161"/>
      <c r="X228" s="154"/>
      <c r="Y228" s="41"/>
      <c r="Z228" s="153"/>
      <c r="AC228" s="241"/>
      <c r="AD228" s="241"/>
      <c r="AE228" s="241"/>
      <c r="AG228" s="259"/>
      <c r="AH228" s="259"/>
    </row>
    <row r="229" spans="1:34" x14ac:dyDescent="0.2">
      <c r="A229" s="116">
        <v>311</v>
      </c>
      <c r="B229" s="36" t="s">
        <v>66</v>
      </c>
      <c r="C229" s="148"/>
      <c r="D229" s="146">
        <v>20081050.18</v>
      </c>
      <c r="E229" s="146"/>
      <c r="F229" s="155">
        <v>47848</v>
      </c>
      <c r="G229" s="152"/>
      <c r="H229" s="156" t="s">
        <v>522</v>
      </c>
      <c r="I229" s="23"/>
      <c r="J229" s="157">
        <v>-7</v>
      </c>
      <c r="K229" s="164"/>
      <c r="L229" s="149">
        <f>+ROUND(N229*D229/100,0)</f>
        <v>614480</v>
      </c>
      <c r="M229" s="165"/>
      <c r="N229" s="158">
        <v>3.06</v>
      </c>
      <c r="O229" s="146"/>
      <c r="P229" s="155">
        <v>47483</v>
      </c>
      <c r="Q229" s="152"/>
      <c r="R229" s="155" t="s">
        <v>68</v>
      </c>
      <c r="T229" s="159">
        <v>-6</v>
      </c>
      <c r="U229" s="160"/>
      <c r="V229" s="153">
        <v>718919</v>
      </c>
      <c r="W229" s="161"/>
      <c r="X229" s="162">
        <v>3.58</v>
      </c>
      <c r="Y229" s="41"/>
      <c r="Z229" s="153">
        <f>+V229-L229</f>
        <v>104439</v>
      </c>
      <c r="AC229" s="241"/>
      <c r="AD229" s="241"/>
      <c r="AE229" s="241"/>
      <c r="AG229" s="259"/>
      <c r="AH229" s="259"/>
    </row>
    <row r="230" spans="1:34" x14ac:dyDescent="0.2">
      <c r="A230" s="116">
        <v>312</v>
      </c>
      <c r="B230" s="36" t="s">
        <v>69</v>
      </c>
      <c r="C230" s="148"/>
      <c r="D230" s="146">
        <v>297868265.58999997</v>
      </c>
      <c r="E230" s="146"/>
      <c r="F230" s="155">
        <v>47848</v>
      </c>
      <c r="G230" s="152"/>
      <c r="H230" s="156" t="s">
        <v>523</v>
      </c>
      <c r="I230" s="23"/>
      <c r="J230" s="157">
        <v>-6</v>
      </c>
      <c r="K230" s="164"/>
      <c r="L230" s="149">
        <f>+ROUND(N230*D230/100,0)</f>
        <v>13999808</v>
      </c>
      <c r="M230" s="165"/>
      <c r="N230" s="158">
        <v>4.7</v>
      </c>
      <c r="O230" s="146"/>
      <c r="P230" s="155">
        <v>47483</v>
      </c>
      <c r="Q230" s="152"/>
      <c r="R230" s="155" t="s">
        <v>71</v>
      </c>
      <c r="T230" s="159">
        <v>-6</v>
      </c>
      <c r="U230" s="160"/>
      <c r="V230" s="153">
        <v>18967670</v>
      </c>
      <c r="W230" s="161"/>
      <c r="X230" s="162">
        <v>6.37</v>
      </c>
      <c r="Y230" s="41"/>
      <c r="Z230" s="153">
        <f>+V230-L230</f>
        <v>4967862</v>
      </c>
      <c r="AC230" s="241"/>
      <c r="AD230" s="241"/>
      <c r="AE230" s="241"/>
      <c r="AG230" s="259"/>
      <c r="AH230" s="259"/>
    </row>
    <row r="231" spans="1:34" x14ac:dyDescent="0.2">
      <c r="A231" s="116">
        <v>314</v>
      </c>
      <c r="B231" s="36" t="s">
        <v>72</v>
      </c>
      <c r="C231" s="148"/>
      <c r="D231" s="146">
        <v>63015340.68</v>
      </c>
      <c r="E231" s="146"/>
      <c r="F231" s="155">
        <v>47848</v>
      </c>
      <c r="G231" s="152"/>
      <c r="H231" s="156" t="s">
        <v>524</v>
      </c>
      <c r="I231" s="23"/>
      <c r="J231" s="157">
        <v>-7</v>
      </c>
      <c r="K231" s="164"/>
      <c r="L231" s="149">
        <f>+ROUND(N231*D231/100,0)</f>
        <v>2753770</v>
      </c>
      <c r="M231" s="165"/>
      <c r="N231" s="158">
        <v>4.37</v>
      </c>
      <c r="O231" s="146"/>
      <c r="P231" s="155">
        <v>47483</v>
      </c>
      <c r="Q231" s="152"/>
      <c r="R231" s="155" t="s">
        <v>74</v>
      </c>
      <c r="T231" s="159">
        <v>-6</v>
      </c>
      <c r="U231" s="160"/>
      <c r="V231" s="153">
        <v>3960069</v>
      </c>
      <c r="W231" s="161"/>
      <c r="X231" s="162">
        <v>6.28</v>
      </c>
      <c r="Y231" s="41"/>
      <c r="Z231" s="153">
        <f>+V231-L231</f>
        <v>1206299</v>
      </c>
      <c r="AC231" s="241"/>
      <c r="AD231" s="241"/>
      <c r="AE231" s="241"/>
      <c r="AG231" s="259"/>
      <c r="AH231" s="259"/>
    </row>
    <row r="232" spans="1:34" x14ac:dyDescent="0.2">
      <c r="A232" s="116">
        <v>315</v>
      </c>
      <c r="B232" s="36" t="s">
        <v>75</v>
      </c>
      <c r="C232" s="148"/>
      <c r="D232" s="146">
        <v>20271950.719999999</v>
      </c>
      <c r="E232" s="146"/>
      <c r="F232" s="155">
        <v>47848</v>
      </c>
      <c r="G232" s="152"/>
      <c r="H232" s="156" t="s">
        <v>76</v>
      </c>
      <c r="I232" s="23"/>
      <c r="J232" s="157">
        <v>-5</v>
      </c>
      <c r="K232" s="164"/>
      <c r="L232" s="149">
        <f>+ROUND(N232*D232/100,0)</f>
        <v>711545</v>
      </c>
      <c r="M232" s="165"/>
      <c r="N232" s="158">
        <v>3.51</v>
      </c>
      <c r="O232" s="146"/>
      <c r="P232" s="155">
        <v>47483</v>
      </c>
      <c r="Q232" s="152"/>
      <c r="R232" s="155" t="s">
        <v>77</v>
      </c>
      <c r="T232" s="159">
        <v>-5</v>
      </c>
      <c r="U232" s="160"/>
      <c r="V232" s="153">
        <v>787267</v>
      </c>
      <c r="W232" s="161"/>
      <c r="X232" s="162">
        <v>3.88</v>
      </c>
      <c r="Y232" s="41"/>
      <c r="Z232" s="153">
        <f>+V232-L232</f>
        <v>75722</v>
      </c>
      <c r="AC232" s="241"/>
      <c r="AD232" s="241"/>
      <c r="AE232" s="241"/>
      <c r="AG232" s="259"/>
      <c r="AH232" s="259"/>
    </row>
    <row r="233" spans="1:34" x14ac:dyDescent="0.2">
      <c r="A233" s="116">
        <v>316</v>
      </c>
      <c r="B233" s="36" t="s">
        <v>78</v>
      </c>
      <c r="C233" s="148"/>
      <c r="D233" s="146">
        <v>1169289.01</v>
      </c>
      <c r="E233" s="146"/>
      <c r="F233" s="155">
        <v>47848</v>
      </c>
      <c r="G233" s="152"/>
      <c r="H233" s="156" t="s">
        <v>79</v>
      </c>
      <c r="I233" s="23"/>
      <c r="J233" s="157">
        <v>-6</v>
      </c>
      <c r="K233" s="164"/>
      <c r="L233" s="149">
        <f>+ROUND(N233*D233/100,0)</f>
        <v>55775</v>
      </c>
      <c r="M233" s="165"/>
      <c r="N233" s="158">
        <v>4.7699999999999996</v>
      </c>
      <c r="O233" s="146"/>
      <c r="P233" s="155">
        <v>47483</v>
      </c>
      <c r="Q233" s="152"/>
      <c r="R233" s="155" t="s">
        <v>80</v>
      </c>
      <c r="T233" s="159">
        <v>-5</v>
      </c>
      <c r="U233" s="160"/>
      <c r="V233" s="153">
        <v>69421</v>
      </c>
      <c r="W233" s="161"/>
      <c r="X233" s="162">
        <v>5.94</v>
      </c>
      <c r="Y233" s="41"/>
      <c r="Z233" s="153">
        <f>+V233-L233</f>
        <v>13646</v>
      </c>
      <c r="AC233" s="241"/>
      <c r="AD233" s="241"/>
      <c r="AE233" s="241"/>
      <c r="AG233" s="259"/>
      <c r="AH233" s="259"/>
    </row>
    <row r="234" spans="1:34" ht="15" x14ac:dyDescent="0.25">
      <c r="A234" s="116"/>
      <c r="B234" s="42" t="s">
        <v>137</v>
      </c>
      <c r="C234" s="148"/>
      <c r="D234" s="166">
        <f>+SUBTOTAL(9,D228:D233)</f>
        <v>402405896.17999995</v>
      </c>
      <c r="E234" s="146"/>
      <c r="F234" s="151"/>
      <c r="G234" s="152"/>
      <c r="H234" s="45"/>
      <c r="I234" s="23"/>
      <c r="J234" s="130"/>
      <c r="K234" s="164"/>
      <c r="L234" s="167">
        <f>+SUBTOTAL(9,L228:L233)</f>
        <v>18135378</v>
      </c>
      <c r="M234" s="165"/>
      <c r="N234" s="43">
        <f>+ROUND(L234/$D234*100,2)</f>
        <v>4.51</v>
      </c>
      <c r="O234" s="146"/>
      <c r="P234" s="151"/>
      <c r="Q234" s="152"/>
      <c r="T234" s="130"/>
      <c r="U234" s="160"/>
      <c r="V234" s="168">
        <f>+SUBTOTAL(9,V228:V233)</f>
        <v>24503346</v>
      </c>
      <c r="W234" s="161"/>
      <c r="X234" s="44">
        <f>+ROUND(V234/$D234*100,2)</f>
        <v>6.09</v>
      </c>
      <c r="Y234" s="41"/>
      <c r="Z234" s="168">
        <f>+SUBTOTAL(9,Z228:Z233)</f>
        <v>6367968</v>
      </c>
      <c r="AC234" s="241"/>
      <c r="AD234" s="241"/>
      <c r="AE234" s="241"/>
      <c r="AG234" s="259"/>
      <c r="AH234" s="259"/>
    </row>
    <row r="235" spans="1:34" x14ac:dyDescent="0.2">
      <c r="A235" s="116"/>
      <c r="B235" s="36"/>
      <c r="C235" s="148"/>
      <c r="D235" s="146"/>
      <c r="E235" s="146"/>
      <c r="F235" s="151"/>
      <c r="G235" s="152"/>
      <c r="H235" s="45"/>
      <c r="I235" s="23"/>
      <c r="J235" s="130"/>
      <c r="K235" s="164"/>
      <c r="L235" s="149"/>
      <c r="M235" s="165"/>
      <c r="N235" s="150"/>
      <c r="O235" s="146"/>
      <c r="P235" s="151"/>
      <c r="Q235" s="152"/>
      <c r="T235" s="130"/>
      <c r="U235" s="160"/>
      <c r="V235" s="153"/>
      <c r="W235" s="161"/>
      <c r="X235" s="154"/>
      <c r="Y235" s="41"/>
      <c r="Z235" s="153"/>
      <c r="AC235" s="241"/>
      <c r="AD235" s="241"/>
      <c r="AE235" s="241"/>
      <c r="AG235" s="259"/>
      <c r="AH235" s="259"/>
    </row>
    <row r="236" spans="1:34" x14ac:dyDescent="0.2">
      <c r="A236" s="116"/>
      <c r="B236" s="36" t="s">
        <v>138</v>
      </c>
      <c r="C236" s="148"/>
      <c r="D236" s="146"/>
      <c r="E236" s="146"/>
      <c r="F236" s="151"/>
      <c r="G236" s="152"/>
      <c r="H236" s="45"/>
      <c r="I236" s="23"/>
      <c r="J236" s="130"/>
      <c r="K236" s="164"/>
      <c r="L236" s="149"/>
      <c r="M236" s="165"/>
      <c r="N236" s="150"/>
      <c r="O236" s="146"/>
      <c r="P236" s="151"/>
      <c r="Q236" s="152"/>
      <c r="T236" s="130"/>
      <c r="U236" s="160"/>
      <c r="V236" s="153"/>
      <c r="W236" s="161"/>
      <c r="X236" s="154"/>
      <c r="Y236" s="41"/>
      <c r="Z236" s="153"/>
      <c r="AC236" s="241"/>
      <c r="AD236" s="241"/>
      <c r="AE236" s="241"/>
      <c r="AG236" s="259"/>
      <c r="AH236" s="259"/>
    </row>
    <row r="237" spans="1:34" x14ac:dyDescent="0.2">
      <c r="A237" s="116">
        <v>311</v>
      </c>
      <c r="B237" s="36" t="s">
        <v>66</v>
      </c>
      <c r="C237" s="148"/>
      <c r="D237" s="146">
        <v>26579968.960000001</v>
      </c>
      <c r="E237" s="146"/>
      <c r="F237" s="155">
        <v>47848</v>
      </c>
      <c r="G237" s="152"/>
      <c r="H237" s="156" t="s">
        <v>522</v>
      </c>
      <c r="I237" s="23"/>
      <c r="J237" s="157">
        <v>-7</v>
      </c>
      <c r="K237" s="164"/>
      <c r="L237" s="149">
        <f>+ROUND(N237*D237/100,0)</f>
        <v>813347</v>
      </c>
      <c r="M237" s="165"/>
      <c r="N237" s="158">
        <v>3.06</v>
      </c>
      <c r="O237" s="146"/>
      <c r="P237" s="155">
        <v>47483</v>
      </c>
      <c r="Q237" s="152"/>
      <c r="R237" s="155" t="s">
        <v>68</v>
      </c>
      <c r="T237" s="159">
        <v>-5</v>
      </c>
      <c r="U237" s="160"/>
      <c r="V237" s="153">
        <v>1173195</v>
      </c>
      <c r="W237" s="161"/>
      <c r="X237" s="162">
        <v>4.41</v>
      </c>
      <c r="Y237" s="41"/>
      <c r="Z237" s="153">
        <f>+V237-L237</f>
        <v>359848</v>
      </c>
      <c r="AC237" s="241"/>
      <c r="AD237" s="241"/>
      <c r="AE237" s="241"/>
      <c r="AG237" s="259"/>
      <c r="AH237" s="259"/>
    </row>
    <row r="238" spans="1:34" x14ac:dyDescent="0.2">
      <c r="A238" s="116">
        <v>312</v>
      </c>
      <c r="B238" s="36" t="s">
        <v>69</v>
      </c>
      <c r="C238" s="148"/>
      <c r="D238" s="146">
        <v>262283895.16</v>
      </c>
      <c r="E238" s="146"/>
      <c r="F238" s="155">
        <v>47848</v>
      </c>
      <c r="G238" s="152"/>
      <c r="H238" s="156" t="s">
        <v>523</v>
      </c>
      <c r="I238" s="23"/>
      <c r="J238" s="157">
        <v>-6</v>
      </c>
      <c r="K238" s="164"/>
      <c r="L238" s="149">
        <f>+ROUND(N238*D238/100,0)</f>
        <v>12327343</v>
      </c>
      <c r="M238" s="165"/>
      <c r="N238" s="158">
        <v>4.7</v>
      </c>
      <c r="O238" s="146"/>
      <c r="P238" s="155">
        <v>47483</v>
      </c>
      <c r="Q238" s="152"/>
      <c r="R238" s="155" t="s">
        <v>71</v>
      </c>
      <c r="T238" s="159">
        <v>-6</v>
      </c>
      <c r="U238" s="160"/>
      <c r="V238" s="153">
        <v>16042146</v>
      </c>
      <c r="W238" s="161"/>
      <c r="X238" s="162">
        <v>6.12</v>
      </c>
      <c r="Y238" s="41"/>
      <c r="Z238" s="153">
        <f>+V238-L238</f>
        <v>3714803</v>
      </c>
      <c r="AC238" s="241"/>
      <c r="AD238" s="241"/>
      <c r="AE238" s="241"/>
      <c r="AG238" s="259"/>
      <c r="AH238" s="259"/>
    </row>
    <row r="239" spans="1:34" x14ac:dyDescent="0.2">
      <c r="A239" s="116">
        <v>314</v>
      </c>
      <c r="B239" s="36" t="s">
        <v>72</v>
      </c>
      <c r="C239" s="148"/>
      <c r="D239" s="146">
        <v>61304959.68</v>
      </c>
      <c r="E239" s="146"/>
      <c r="F239" s="155">
        <v>47848</v>
      </c>
      <c r="G239" s="152"/>
      <c r="H239" s="156" t="s">
        <v>524</v>
      </c>
      <c r="I239" s="23"/>
      <c r="J239" s="157">
        <v>-7</v>
      </c>
      <c r="K239" s="164"/>
      <c r="L239" s="149">
        <f>+ROUND(N239*D239/100,0)</f>
        <v>2679027</v>
      </c>
      <c r="M239" s="165"/>
      <c r="N239" s="158">
        <v>4.37</v>
      </c>
      <c r="O239" s="146"/>
      <c r="P239" s="155">
        <v>47483</v>
      </c>
      <c r="Q239" s="152"/>
      <c r="R239" s="155" t="s">
        <v>74</v>
      </c>
      <c r="T239" s="159">
        <v>-6</v>
      </c>
      <c r="U239" s="160"/>
      <c r="V239" s="153">
        <v>3624094</v>
      </c>
      <c r="W239" s="161"/>
      <c r="X239" s="162">
        <v>5.91</v>
      </c>
      <c r="Y239" s="41"/>
      <c r="Z239" s="153">
        <f>+V239-L239</f>
        <v>945067</v>
      </c>
      <c r="AC239" s="241"/>
      <c r="AD239" s="241"/>
      <c r="AE239" s="241"/>
      <c r="AG239" s="259"/>
      <c r="AH239" s="259"/>
    </row>
    <row r="240" spans="1:34" x14ac:dyDescent="0.2">
      <c r="A240" s="116">
        <v>315</v>
      </c>
      <c r="B240" s="36" t="s">
        <v>75</v>
      </c>
      <c r="C240" s="148"/>
      <c r="D240" s="146">
        <v>24236312.93</v>
      </c>
      <c r="E240" s="146"/>
      <c r="F240" s="155">
        <v>47848</v>
      </c>
      <c r="G240" s="152"/>
      <c r="H240" s="156" t="s">
        <v>76</v>
      </c>
      <c r="I240" s="23"/>
      <c r="J240" s="157">
        <v>-5</v>
      </c>
      <c r="K240" s="164"/>
      <c r="L240" s="149">
        <f>+ROUND(N240*D240/100,0)</f>
        <v>850695</v>
      </c>
      <c r="M240" s="165"/>
      <c r="N240" s="158">
        <v>3.51</v>
      </c>
      <c r="O240" s="146"/>
      <c r="P240" s="155">
        <v>47483</v>
      </c>
      <c r="Q240" s="152"/>
      <c r="R240" s="155" t="s">
        <v>77</v>
      </c>
      <c r="T240" s="159">
        <v>-5</v>
      </c>
      <c r="U240" s="160"/>
      <c r="V240" s="153">
        <v>1177420</v>
      </c>
      <c r="W240" s="161"/>
      <c r="X240" s="162">
        <v>4.8600000000000003</v>
      </c>
      <c r="Y240" s="41"/>
      <c r="Z240" s="153">
        <f>+V240-L240</f>
        <v>326725</v>
      </c>
      <c r="AC240" s="241"/>
      <c r="AD240" s="241"/>
      <c r="AE240" s="241"/>
      <c r="AG240" s="259"/>
      <c r="AH240" s="259"/>
    </row>
    <row r="241" spans="1:34" x14ac:dyDescent="0.2">
      <c r="A241" s="116">
        <v>316</v>
      </c>
      <c r="B241" s="36" t="s">
        <v>78</v>
      </c>
      <c r="C241" s="148"/>
      <c r="D241" s="146">
        <v>916765.29</v>
      </c>
      <c r="E241" s="146"/>
      <c r="F241" s="155">
        <v>47848</v>
      </c>
      <c r="G241" s="152"/>
      <c r="H241" s="156" t="s">
        <v>79</v>
      </c>
      <c r="I241" s="23"/>
      <c r="J241" s="157">
        <v>-6</v>
      </c>
      <c r="K241" s="164"/>
      <c r="L241" s="149">
        <f>+ROUND(N241*D241/100,0)</f>
        <v>43730</v>
      </c>
      <c r="M241" s="165"/>
      <c r="N241" s="158">
        <v>4.7699999999999996</v>
      </c>
      <c r="O241" s="146"/>
      <c r="P241" s="155">
        <v>47483</v>
      </c>
      <c r="Q241" s="152"/>
      <c r="R241" s="155" t="s">
        <v>80</v>
      </c>
      <c r="T241" s="159">
        <v>-5</v>
      </c>
      <c r="U241" s="160"/>
      <c r="V241" s="153">
        <v>47690</v>
      </c>
      <c r="W241" s="161"/>
      <c r="X241" s="162">
        <v>5.2</v>
      </c>
      <c r="Y241" s="41"/>
      <c r="Z241" s="153">
        <f>+V241-L241</f>
        <v>3960</v>
      </c>
      <c r="AC241" s="241"/>
      <c r="AD241" s="241"/>
      <c r="AE241" s="241"/>
      <c r="AG241" s="259"/>
      <c r="AH241" s="259"/>
    </row>
    <row r="242" spans="1:34" ht="15" x14ac:dyDescent="0.25">
      <c r="A242" s="116"/>
      <c r="B242" s="42" t="s">
        <v>139</v>
      </c>
      <c r="C242" s="148"/>
      <c r="D242" s="166">
        <f>+SUBTOTAL(9,D236:D241)</f>
        <v>375321902.02000004</v>
      </c>
      <c r="E242" s="146"/>
      <c r="F242" s="151"/>
      <c r="G242" s="152"/>
      <c r="H242" s="45"/>
      <c r="I242" s="23"/>
      <c r="J242" s="130"/>
      <c r="K242" s="164"/>
      <c r="L242" s="167">
        <f>+SUBTOTAL(9,L236:L241)</f>
        <v>16714142</v>
      </c>
      <c r="M242" s="165"/>
      <c r="N242" s="43">
        <f>+ROUND(L242/$D242*100,2)</f>
        <v>4.45</v>
      </c>
      <c r="O242" s="146"/>
      <c r="P242" s="151"/>
      <c r="Q242" s="152"/>
      <c r="T242" s="130"/>
      <c r="U242" s="160"/>
      <c r="V242" s="168">
        <f>+SUBTOTAL(9,V236:V241)</f>
        <v>22064545</v>
      </c>
      <c r="W242" s="161"/>
      <c r="X242" s="44">
        <f>+ROUND(V242/$D242*100,2)</f>
        <v>5.88</v>
      </c>
      <c r="Y242" s="41"/>
      <c r="Z242" s="168">
        <f>+SUBTOTAL(9,Z236:Z241)</f>
        <v>5350403</v>
      </c>
      <c r="AC242" s="241"/>
      <c r="AD242" s="241"/>
      <c r="AE242" s="241"/>
      <c r="AG242" s="259"/>
      <c r="AH242" s="259"/>
    </row>
    <row r="243" spans="1:34" x14ac:dyDescent="0.2">
      <c r="A243" s="116"/>
      <c r="B243" s="36"/>
      <c r="C243" s="148"/>
      <c r="D243" s="146"/>
      <c r="E243" s="146"/>
      <c r="F243" s="151"/>
      <c r="G243" s="152"/>
      <c r="H243" s="45"/>
      <c r="I243" s="23"/>
      <c r="J243" s="130"/>
      <c r="K243" s="164"/>
      <c r="L243" s="149"/>
      <c r="M243" s="165"/>
      <c r="N243" s="150"/>
      <c r="O243" s="146"/>
      <c r="P243" s="151"/>
      <c r="Q243" s="152"/>
      <c r="T243" s="130"/>
      <c r="U243" s="160"/>
      <c r="V243" s="153"/>
      <c r="W243" s="161"/>
      <c r="X243" s="154"/>
      <c r="Y243" s="41"/>
      <c r="Z243" s="153"/>
      <c r="AC243" s="241"/>
      <c r="AD243" s="241"/>
      <c r="AE243" s="241"/>
      <c r="AG243" s="259"/>
      <c r="AH243" s="259"/>
    </row>
    <row r="244" spans="1:34" x14ac:dyDescent="0.2">
      <c r="A244" s="116"/>
      <c r="B244" s="36"/>
      <c r="C244" s="148"/>
      <c r="D244" s="146"/>
      <c r="E244" s="146"/>
      <c r="F244" s="151"/>
      <c r="G244" s="152"/>
      <c r="H244" s="45"/>
      <c r="I244" s="23"/>
      <c r="J244" s="130"/>
      <c r="K244" s="164"/>
      <c r="L244" s="149"/>
      <c r="M244" s="165"/>
      <c r="N244" s="150"/>
      <c r="O244" s="146"/>
      <c r="P244" s="151"/>
      <c r="Q244" s="152"/>
      <c r="T244" s="130"/>
      <c r="U244" s="160"/>
      <c r="V244" s="153"/>
      <c r="W244" s="161"/>
      <c r="X244" s="154"/>
      <c r="Y244" s="41"/>
      <c r="Z244" s="153"/>
      <c r="AC244" s="241"/>
      <c r="AD244" s="241"/>
      <c r="AE244" s="241"/>
      <c r="AG244" s="259"/>
      <c r="AH244" s="259"/>
    </row>
    <row r="245" spans="1:34" x14ac:dyDescent="0.2">
      <c r="A245" s="116"/>
      <c r="B245" s="36" t="s">
        <v>140</v>
      </c>
      <c r="C245" s="148"/>
      <c r="D245" s="146"/>
      <c r="E245" s="146"/>
      <c r="F245" s="151"/>
      <c r="G245" s="152"/>
      <c r="H245" s="45"/>
      <c r="I245" s="23"/>
      <c r="J245" s="130"/>
      <c r="K245" s="164"/>
      <c r="L245" s="149"/>
      <c r="M245" s="165"/>
      <c r="N245" s="150"/>
      <c r="O245" s="146"/>
      <c r="P245" s="151"/>
      <c r="Q245" s="152"/>
      <c r="T245" s="130"/>
      <c r="U245" s="160"/>
      <c r="V245" s="153"/>
      <c r="W245" s="161"/>
      <c r="X245" s="154"/>
      <c r="Y245" s="41"/>
      <c r="Z245" s="153"/>
      <c r="AC245" s="241"/>
      <c r="AD245" s="241"/>
      <c r="AE245" s="241"/>
      <c r="AG245" s="259"/>
      <c r="AH245" s="259"/>
    </row>
    <row r="246" spans="1:34" x14ac:dyDescent="0.2">
      <c r="A246" s="116">
        <v>311</v>
      </c>
      <c r="B246" s="36" t="s">
        <v>66</v>
      </c>
      <c r="C246" s="148"/>
      <c r="D246" s="146">
        <v>82128437.659999996</v>
      </c>
      <c r="E246" s="146"/>
      <c r="F246" s="155">
        <v>47848</v>
      </c>
      <c r="G246" s="152"/>
      <c r="H246" s="156" t="s">
        <v>522</v>
      </c>
      <c r="I246" s="23"/>
      <c r="J246" s="157">
        <v>-7</v>
      </c>
      <c r="K246" s="164"/>
      <c r="L246" s="149">
        <f>+ROUND(N246*D246/100,0)</f>
        <v>2513130</v>
      </c>
      <c r="M246" s="165"/>
      <c r="N246" s="158">
        <v>3.06</v>
      </c>
      <c r="O246" s="146"/>
      <c r="P246" s="155">
        <v>47483</v>
      </c>
      <c r="Q246" s="152"/>
      <c r="R246" s="155" t="s">
        <v>68</v>
      </c>
      <c r="T246" s="159">
        <v>-5</v>
      </c>
      <c r="U246" s="160"/>
      <c r="V246" s="153">
        <v>3800816</v>
      </c>
      <c r="W246" s="161"/>
      <c r="X246" s="162">
        <v>4.63</v>
      </c>
      <c r="Y246" s="41"/>
      <c r="Z246" s="153">
        <f>+V246-L246</f>
        <v>1287686</v>
      </c>
      <c r="AC246" s="241"/>
      <c r="AD246" s="241"/>
      <c r="AE246" s="241"/>
      <c r="AG246" s="259"/>
      <c r="AH246" s="259"/>
    </row>
    <row r="247" spans="1:34" x14ac:dyDescent="0.2">
      <c r="A247" s="116">
        <v>312</v>
      </c>
      <c r="B247" s="36" t="s">
        <v>69</v>
      </c>
      <c r="C247" s="148"/>
      <c r="D247" s="146">
        <v>44709035.369999997</v>
      </c>
      <c r="E247" s="146"/>
      <c r="F247" s="155">
        <v>47848</v>
      </c>
      <c r="G247" s="152"/>
      <c r="H247" s="156" t="s">
        <v>523</v>
      </c>
      <c r="I247" s="23"/>
      <c r="J247" s="157">
        <v>-6</v>
      </c>
      <c r="K247" s="164"/>
      <c r="L247" s="149">
        <f>+ROUND(N247*D247/100,0)</f>
        <v>2101325</v>
      </c>
      <c r="M247" s="165"/>
      <c r="N247" s="158">
        <v>4.7</v>
      </c>
      <c r="O247" s="146"/>
      <c r="P247" s="155">
        <v>47483</v>
      </c>
      <c r="Q247" s="152"/>
      <c r="R247" s="155" t="s">
        <v>71</v>
      </c>
      <c r="T247" s="159">
        <v>-6</v>
      </c>
      <c r="U247" s="160"/>
      <c r="V247" s="153">
        <v>3281849</v>
      </c>
      <c r="W247" s="161"/>
      <c r="X247" s="162">
        <v>7.34</v>
      </c>
      <c r="Y247" s="41"/>
      <c r="Z247" s="153">
        <f>+V247-L247</f>
        <v>1180524</v>
      </c>
      <c r="AC247" s="241"/>
      <c r="AD247" s="241"/>
      <c r="AE247" s="241"/>
      <c r="AG247" s="259"/>
      <c r="AH247" s="259"/>
    </row>
    <row r="248" spans="1:34" x14ac:dyDescent="0.2">
      <c r="A248" s="116">
        <v>314</v>
      </c>
      <c r="B248" s="36" t="s">
        <v>72</v>
      </c>
      <c r="C248" s="148"/>
      <c r="D248" s="146">
        <v>7408513.5099999998</v>
      </c>
      <c r="E248" s="146"/>
      <c r="F248" s="155">
        <v>47848</v>
      </c>
      <c r="G248" s="152"/>
      <c r="H248" s="156" t="s">
        <v>524</v>
      </c>
      <c r="I248" s="23"/>
      <c r="J248" s="157">
        <v>-7</v>
      </c>
      <c r="K248" s="164"/>
      <c r="L248" s="149">
        <f>+ROUND(N248*D248/100,0)</f>
        <v>323752</v>
      </c>
      <c r="M248" s="165"/>
      <c r="N248" s="158">
        <v>4.37</v>
      </c>
      <c r="O248" s="146"/>
      <c r="P248" s="155">
        <v>47483</v>
      </c>
      <c r="Q248" s="152"/>
      <c r="R248" s="155" t="s">
        <v>74</v>
      </c>
      <c r="T248" s="159">
        <v>-6</v>
      </c>
      <c r="U248" s="160"/>
      <c r="V248" s="153">
        <v>381189</v>
      </c>
      <c r="W248" s="161"/>
      <c r="X248" s="162">
        <v>5.15</v>
      </c>
      <c r="Y248" s="41"/>
      <c r="Z248" s="153">
        <f>+V248-L248</f>
        <v>57437</v>
      </c>
      <c r="AC248" s="241"/>
      <c r="AD248" s="241"/>
      <c r="AE248" s="241"/>
      <c r="AG248" s="259"/>
      <c r="AH248" s="259"/>
    </row>
    <row r="249" spans="1:34" x14ac:dyDescent="0.2">
      <c r="A249" s="116">
        <v>315</v>
      </c>
      <c r="B249" s="36" t="s">
        <v>75</v>
      </c>
      <c r="C249" s="148"/>
      <c r="D249" s="146">
        <v>4805772.55</v>
      </c>
      <c r="E249" s="146"/>
      <c r="F249" s="155">
        <v>47848</v>
      </c>
      <c r="G249" s="152"/>
      <c r="H249" s="156" t="s">
        <v>76</v>
      </c>
      <c r="I249" s="23"/>
      <c r="J249" s="157">
        <v>-5</v>
      </c>
      <c r="K249" s="164"/>
      <c r="L249" s="149">
        <f>+ROUND(N249*D249/100,0)</f>
        <v>168683</v>
      </c>
      <c r="M249" s="165"/>
      <c r="N249" s="158">
        <v>3.51</v>
      </c>
      <c r="O249" s="146"/>
      <c r="P249" s="155">
        <v>47483</v>
      </c>
      <c r="Q249" s="152"/>
      <c r="R249" s="155" t="s">
        <v>77</v>
      </c>
      <c r="T249" s="159">
        <v>-5</v>
      </c>
      <c r="U249" s="160"/>
      <c r="V249" s="153">
        <v>356754</v>
      </c>
      <c r="W249" s="161"/>
      <c r="X249" s="162">
        <v>7.42</v>
      </c>
      <c r="Y249" s="41"/>
      <c r="Z249" s="153">
        <f>+V249-L249</f>
        <v>188071</v>
      </c>
      <c r="AC249" s="241"/>
      <c r="AD249" s="241"/>
      <c r="AE249" s="241"/>
      <c r="AG249" s="259"/>
      <c r="AH249" s="259"/>
    </row>
    <row r="250" spans="1:34" x14ac:dyDescent="0.2">
      <c r="A250" s="116">
        <v>316</v>
      </c>
      <c r="B250" s="36" t="s">
        <v>78</v>
      </c>
      <c r="C250" s="148"/>
      <c r="D250" s="146">
        <v>1462508.39</v>
      </c>
      <c r="E250" s="146"/>
      <c r="F250" s="155">
        <v>47848</v>
      </c>
      <c r="G250" s="152"/>
      <c r="H250" s="156" t="s">
        <v>79</v>
      </c>
      <c r="I250" s="23"/>
      <c r="J250" s="157">
        <v>-6</v>
      </c>
      <c r="K250" s="164"/>
      <c r="L250" s="149">
        <f>+ROUND(N250*D250/100,0)</f>
        <v>69762</v>
      </c>
      <c r="M250" s="165"/>
      <c r="N250" s="158">
        <v>4.7699999999999996</v>
      </c>
      <c r="O250" s="146"/>
      <c r="P250" s="155">
        <v>47483</v>
      </c>
      <c r="Q250" s="152"/>
      <c r="R250" s="155" t="s">
        <v>80</v>
      </c>
      <c r="T250" s="159">
        <v>-5</v>
      </c>
      <c r="U250" s="160"/>
      <c r="V250" s="153">
        <v>130275</v>
      </c>
      <c r="W250" s="161"/>
      <c r="X250" s="162">
        <v>8.91</v>
      </c>
      <c r="Y250" s="41"/>
      <c r="Z250" s="153">
        <f>+V250-L250</f>
        <v>60513</v>
      </c>
      <c r="AC250" s="241"/>
      <c r="AD250" s="241"/>
      <c r="AE250" s="241"/>
      <c r="AG250" s="259"/>
      <c r="AH250" s="259"/>
    </row>
    <row r="251" spans="1:34" ht="15" x14ac:dyDescent="0.25">
      <c r="A251" s="116"/>
      <c r="B251" s="42" t="s">
        <v>141</v>
      </c>
      <c r="C251" s="148"/>
      <c r="D251" s="172">
        <f>+SUBTOTAL(9,D245:D250)</f>
        <v>140514267.47999999</v>
      </c>
      <c r="E251" s="146"/>
      <c r="F251" s="151"/>
      <c r="G251" s="152"/>
      <c r="H251" s="45"/>
      <c r="I251" s="23"/>
      <c r="J251" s="130"/>
      <c r="K251" s="164"/>
      <c r="L251" s="173">
        <f>+SUBTOTAL(9,L245:L250)</f>
        <v>5176652</v>
      </c>
      <c r="M251" s="165"/>
      <c r="N251" s="43">
        <f>+ROUND(L251/$D251*100,2)</f>
        <v>3.68</v>
      </c>
      <c r="O251" s="146"/>
      <c r="P251" s="151"/>
      <c r="Q251" s="152"/>
      <c r="T251" s="130"/>
      <c r="U251" s="160"/>
      <c r="V251" s="174">
        <f>+SUBTOTAL(9,V245:V250)</f>
        <v>7950883</v>
      </c>
      <c r="W251" s="161"/>
      <c r="X251" s="44">
        <f>+ROUND(V251/$D251*100,2)</f>
        <v>5.66</v>
      </c>
      <c r="Y251" s="41"/>
      <c r="Z251" s="174">
        <f>+SUBTOTAL(9,Z245:Z250)</f>
        <v>2774231</v>
      </c>
      <c r="AC251" s="241"/>
      <c r="AD251" s="241"/>
      <c r="AE251" s="241"/>
      <c r="AG251" s="259"/>
      <c r="AH251" s="259"/>
    </row>
    <row r="252" spans="1:34" x14ac:dyDescent="0.2">
      <c r="A252" s="116"/>
      <c r="B252" s="36"/>
      <c r="C252" s="148"/>
      <c r="D252" s="146"/>
      <c r="E252" s="146"/>
      <c r="F252" s="151"/>
      <c r="G252" s="152"/>
      <c r="H252" s="45"/>
      <c r="I252" s="23"/>
      <c r="J252" s="130"/>
      <c r="K252" s="164"/>
      <c r="L252" s="149"/>
      <c r="M252" s="165"/>
      <c r="N252" s="150"/>
      <c r="O252" s="146"/>
      <c r="P252" s="151"/>
      <c r="Q252" s="152"/>
      <c r="T252" s="130"/>
      <c r="U252" s="160"/>
      <c r="V252" s="153"/>
      <c r="W252" s="161"/>
      <c r="X252" s="154"/>
      <c r="Y252" s="41"/>
      <c r="Z252" s="153"/>
      <c r="AC252" s="241"/>
      <c r="AD252" s="241"/>
      <c r="AE252" s="241"/>
      <c r="AG252" s="259"/>
      <c r="AH252" s="259"/>
    </row>
    <row r="253" spans="1:34" x14ac:dyDescent="0.2">
      <c r="A253" s="144" t="s">
        <v>142</v>
      </c>
      <c r="B253" s="36"/>
      <c r="C253" s="148"/>
      <c r="D253" s="146">
        <f>+SUBTOTAL(9,D229:D252)</f>
        <v>918242065.67999971</v>
      </c>
      <c r="E253" s="146"/>
      <c r="F253" s="151"/>
      <c r="G253" s="152"/>
      <c r="H253" s="45"/>
      <c r="I253" s="23"/>
      <c r="J253" s="130"/>
      <c r="K253" s="164"/>
      <c r="L253" s="149">
        <f>+SUBTOTAL(9,L229:L252)</f>
        <v>40026172</v>
      </c>
      <c r="M253" s="165"/>
      <c r="N253" s="150"/>
      <c r="O253" s="146"/>
      <c r="P253" s="151"/>
      <c r="Q253" s="152"/>
      <c r="T253" s="130"/>
      <c r="U253" s="160"/>
      <c r="V253" s="153">
        <f>+SUBTOTAL(9,V229:V252)</f>
        <v>54518774</v>
      </c>
      <c r="W253" s="161"/>
      <c r="X253" s="154"/>
      <c r="Y253" s="41"/>
      <c r="Z253" s="153">
        <f>+SUBTOTAL(9,Z229:Z252)</f>
        <v>14492602</v>
      </c>
      <c r="AC253" s="241"/>
      <c r="AD253" s="241"/>
      <c r="AE253" s="241"/>
      <c r="AG253" s="259"/>
      <c r="AH253" s="259"/>
    </row>
    <row r="254" spans="1:34" x14ac:dyDescent="0.2">
      <c r="A254" s="116"/>
      <c r="B254" s="36"/>
      <c r="C254" s="148"/>
      <c r="D254" s="146"/>
      <c r="E254" s="146"/>
      <c r="F254" s="151"/>
      <c r="G254" s="152"/>
      <c r="H254" s="45"/>
      <c r="I254" s="23"/>
      <c r="J254" s="130"/>
      <c r="K254" s="164"/>
      <c r="L254" s="149"/>
      <c r="M254" s="165"/>
      <c r="N254" s="150"/>
      <c r="O254" s="146"/>
      <c r="P254" s="151"/>
      <c r="Q254" s="152"/>
      <c r="T254" s="130"/>
      <c r="U254" s="160"/>
      <c r="V254" s="153"/>
      <c r="W254" s="161"/>
      <c r="X254" s="154"/>
      <c r="Y254" s="41"/>
      <c r="Z254" s="153"/>
      <c r="AC254" s="241"/>
      <c r="AD254" s="241"/>
      <c r="AE254" s="241"/>
      <c r="AG254" s="259"/>
      <c r="AH254" s="259"/>
    </row>
    <row r="255" spans="1:34" x14ac:dyDescent="0.2">
      <c r="A255" s="116"/>
      <c r="B255" s="36"/>
      <c r="C255" s="148"/>
      <c r="D255" s="146"/>
      <c r="E255" s="146"/>
      <c r="F255" s="151"/>
      <c r="G255" s="152"/>
      <c r="H255" s="45"/>
      <c r="I255" s="23"/>
      <c r="J255" s="130"/>
      <c r="K255" s="164"/>
      <c r="L255" s="149"/>
      <c r="M255" s="165"/>
      <c r="N255" s="150"/>
      <c r="O255" s="146"/>
      <c r="P255" s="151"/>
      <c r="Q255" s="152"/>
      <c r="T255" s="130"/>
      <c r="U255" s="160"/>
      <c r="V255" s="153"/>
      <c r="W255" s="161"/>
      <c r="X255" s="154"/>
      <c r="Y255" s="41"/>
      <c r="Z255" s="153"/>
      <c r="AC255" s="241"/>
      <c r="AD255" s="241"/>
      <c r="AE255" s="241"/>
      <c r="AG255" s="259"/>
      <c r="AH255" s="259"/>
    </row>
    <row r="256" spans="1:34" x14ac:dyDescent="0.2">
      <c r="A256" s="144" t="s">
        <v>143</v>
      </c>
      <c r="B256" s="36"/>
      <c r="C256" s="148"/>
      <c r="D256" s="146"/>
      <c r="E256" s="146"/>
      <c r="F256" s="151"/>
      <c r="G256" s="152"/>
      <c r="H256" s="45"/>
      <c r="I256" s="23"/>
      <c r="J256" s="130"/>
      <c r="K256" s="164"/>
      <c r="L256" s="149"/>
      <c r="M256" s="165"/>
      <c r="N256" s="150"/>
      <c r="O256" s="146"/>
      <c r="P256" s="151"/>
      <c r="Q256" s="152"/>
      <c r="T256" s="130"/>
      <c r="U256" s="160"/>
      <c r="V256" s="153"/>
      <c r="W256" s="161"/>
      <c r="X256" s="154"/>
      <c r="Y256" s="41"/>
      <c r="Z256" s="153"/>
      <c r="AC256" s="241"/>
      <c r="AD256" s="241"/>
      <c r="AE256" s="241"/>
      <c r="AG256" s="259"/>
      <c r="AH256" s="259"/>
    </row>
    <row r="257" spans="1:34" x14ac:dyDescent="0.2">
      <c r="A257" s="116"/>
      <c r="B257" s="36"/>
      <c r="C257" s="148"/>
      <c r="D257" s="146"/>
      <c r="E257" s="146"/>
      <c r="F257" s="151"/>
      <c r="G257" s="152"/>
      <c r="H257" s="45"/>
      <c r="I257" s="23"/>
      <c r="J257" s="130"/>
      <c r="K257" s="164"/>
      <c r="L257" s="149"/>
      <c r="M257" s="165"/>
      <c r="N257" s="150"/>
      <c r="O257" s="146"/>
      <c r="P257" s="151"/>
      <c r="Q257" s="152"/>
      <c r="T257" s="130"/>
      <c r="U257" s="160"/>
      <c r="V257" s="153"/>
      <c r="W257" s="161"/>
      <c r="X257" s="154"/>
      <c r="Y257" s="41"/>
      <c r="Z257" s="153"/>
      <c r="AC257" s="241"/>
      <c r="AD257" s="241"/>
      <c r="AE257" s="241"/>
      <c r="AG257" s="259"/>
      <c r="AH257" s="259"/>
    </row>
    <row r="258" spans="1:34" x14ac:dyDescent="0.2">
      <c r="A258" s="116"/>
      <c r="B258" s="36" t="s">
        <v>144</v>
      </c>
      <c r="C258" s="148"/>
      <c r="D258" s="146"/>
      <c r="E258" s="146"/>
      <c r="F258" s="151"/>
      <c r="G258" s="152"/>
      <c r="H258" s="45"/>
      <c r="I258" s="23"/>
      <c r="J258" s="130"/>
      <c r="K258" s="164"/>
      <c r="L258" s="149"/>
      <c r="M258" s="165"/>
      <c r="N258" s="150"/>
      <c r="O258" s="146"/>
      <c r="P258" s="151"/>
      <c r="Q258" s="152"/>
      <c r="T258" s="130"/>
      <c r="U258" s="160"/>
      <c r="V258" s="153"/>
      <c r="W258" s="161"/>
      <c r="X258" s="154"/>
      <c r="Y258" s="41"/>
      <c r="Z258" s="153"/>
      <c r="AC258" s="241"/>
      <c r="AD258" s="241"/>
      <c r="AE258" s="241"/>
      <c r="AG258" s="259"/>
      <c r="AH258" s="259"/>
    </row>
    <row r="259" spans="1:34" x14ac:dyDescent="0.2">
      <c r="A259" s="116">
        <v>311</v>
      </c>
      <c r="B259" s="36" t="s">
        <v>66</v>
      </c>
      <c r="C259" s="148"/>
      <c r="D259" s="146">
        <v>15374925.26</v>
      </c>
      <c r="E259" s="146"/>
      <c r="F259" s="155">
        <v>46022</v>
      </c>
      <c r="G259" s="152"/>
      <c r="H259" s="156" t="s">
        <v>522</v>
      </c>
      <c r="I259" s="23"/>
      <c r="J259" s="157">
        <v>-7</v>
      </c>
      <c r="K259" s="164"/>
      <c r="L259" s="149">
        <f>+ROUND(N259*D259/100,0)</f>
        <v>490460</v>
      </c>
      <c r="M259" s="165"/>
      <c r="N259" s="158">
        <v>3.19</v>
      </c>
      <c r="O259" s="146"/>
      <c r="P259" s="155">
        <v>46022</v>
      </c>
      <c r="Q259" s="152"/>
      <c r="R259" s="155" t="s">
        <v>68</v>
      </c>
      <c r="T259" s="159">
        <v>-4</v>
      </c>
      <c r="U259" s="160"/>
      <c r="V259" s="153">
        <v>689445</v>
      </c>
      <c r="W259" s="161"/>
      <c r="X259" s="162">
        <v>4.4800000000000004</v>
      </c>
      <c r="Y259" s="41"/>
      <c r="Z259" s="153">
        <f>+V259-L259</f>
        <v>198985</v>
      </c>
      <c r="AC259" s="241"/>
      <c r="AD259" s="241"/>
      <c r="AE259" s="241"/>
      <c r="AG259" s="259"/>
      <c r="AH259" s="259"/>
    </row>
    <row r="260" spans="1:34" x14ac:dyDescent="0.2">
      <c r="A260" s="116">
        <v>312</v>
      </c>
      <c r="B260" s="36" t="s">
        <v>69</v>
      </c>
      <c r="C260" s="148"/>
      <c r="D260" s="146">
        <v>166315287.18000001</v>
      </c>
      <c r="E260" s="146"/>
      <c r="F260" s="155">
        <v>46022</v>
      </c>
      <c r="G260" s="152"/>
      <c r="H260" s="156" t="s">
        <v>523</v>
      </c>
      <c r="I260" s="23"/>
      <c r="J260" s="157">
        <v>-6</v>
      </c>
      <c r="K260" s="164"/>
      <c r="L260" s="149">
        <f>+ROUND(N260*D260/100,0)</f>
        <v>8066291</v>
      </c>
      <c r="M260" s="165"/>
      <c r="N260" s="158">
        <v>4.8499999999999996</v>
      </c>
      <c r="O260" s="146"/>
      <c r="P260" s="155">
        <v>46022</v>
      </c>
      <c r="Q260" s="152"/>
      <c r="R260" s="155" t="s">
        <v>71</v>
      </c>
      <c r="T260" s="159">
        <v>-4</v>
      </c>
      <c r="U260" s="160"/>
      <c r="V260" s="153">
        <v>11912032</v>
      </c>
      <c r="W260" s="161"/>
      <c r="X260" s="162">
        <v>7.16</v>
      </c>
      <c r="Y260" s="41"/>
      <c r="Z260" s="153">
        <f>+V260-L260</f>
        <v>3845741</v>
      </c>
      <c r="AC260" s="241"/>
      <c r="AD260" s="241"/>
      <c r="AE260" s="241"/>
      <c r="AG260" s="259"/>
      <c r="AH260" s="259"/>
    </row>
    <row r="261" spans="1:34" x14ac:dyDescent="0.2">
      <c r="A261" s="116">
        <v>314</v>
      </c>
      <c r="B261" s="36" t="s">
        <v>72</v>
      </c>
      <c r="C261" s="148"/>
      <c r="D261" s="146">
        <v>45087752.009999998</v>
      </c>
      <c r="E261" s="146"/>
      <c r="F261" s="155">
        <v>46022</v>
      </c>
      <c r="G261" s="152"/>
      <c r="H261" s="156" t="s">
        <v>524</v>
      </c>
      <c r="I261" s="23"/>
      <c r="J261" s="157">
        <v>-7</v>
      </c>
      <c r="K261" s="164"/>
      <c r="L261" s="149">
        <f>+ROUND(N261*D261/100,0)</f>
        <v>2606072</v>
      </c>
      <c r="M261" s="165"/>
      <c r="N261" s="158">
        <v>5.78</v>
      </c>
      <c r="O261" s="146"/>
      <c r="P261" s="155">
        <v>46022</v>
      </c>
      <c r="Q261" s="152"/>
      <c r="R261" s="155" t="s">
        <v>74</v>
      </c>
      <c r="T261" s="159">
        <v>-4</v>
      </c>
      <c r="U261" s="160"/>
      <c r="V261" s="153">
        <v>3345439</v>
      </c>
      <c r="W261" s="161"/>
      <c r="X261" s="162">
        <v>7.42</v>
      </c>
      <c r="Y261" s="41"/>
      <c r="Z261" s="153">
        <f>+V261-L261</f>
        <v>739367</v>
      </c>
      <c r="AC261" s="241"/>
      <c r="AD261" s="241"/>
      <c r="AE261" s="241"/>
      <c r="AG261" s="259"/>
      <c r="AH261" s="259"/>
    </row>
    <row r="262" spans="1:34" x14ac:dyDescent="0.2">
      <c r="A262" s="116">
        <v>315</v>
      </c>
      <c r="B262" s="36" t="s">
        <v>75</v>
      </c>
      <c r="C262" s="148"/>
      <c r="D262" s="146">
        <v>10683435.970000001</v>
      </c>
      <c r="E262" s="146"/>
      <c r="F262" s="155">
        <v>46022</v>
      </c>
      <c r="G262" s="152"/>
      <c r="H262" s="156" t="s">
        <v>76</v>
      </c>
      <c r="I262" s="23"/>
      <c r="J262" s="157">
        <v>-6</v>
      </c>
      <c r="K262" s="164"/>
      <c r="L262" s="149">
        <f>+ROUND(N262*D262/100,0)</f>
        <v>358963</v>
      </c>
      <c r="M262" s="165"/>
      <c r="N262" s="158">
        <v>3.36</v>
      </c>
      <c r="O262" s="146"/>
      <c r="P262" s="155">
        <v>46022</v>
      </c>
      <c r="Q262" s="152"/>
      <c r="R262" s="155" t="s">
        <v>77</v>
      </c>
      <c r="T262" s="159">
        <v>-4</v>
      </c>
      <c r="U262" s="160"/>
      <c r="V262" s="153">
        <v>472353</v>
      </c>
      <c r="W262" s="161"/>
      <c r="X262" s="162">
        <v>4.42</v>
      </c>
      <c r="Y262" s="41"/>
      <c r="Z262" s="153">
        <f>+V262-L262</f>
        <v>113390</v>
      </c>
      <c r="AC262" s="241"/>
      <c r="AD262" s="241"/>
      <c r="AE262" s="241"/>
      <c r="AG262" s="259"/>
      <c r="AH262" s="259"/>
    </row>
    <row r="263" spans="1:34" x14ac:dyDescent="0.2">
      <c r="A263" s="116">
        <v>316</v>
      </c>
      <c r="B263" s="36" t="s">
        <v>78</v>
      </c>
      <c r="C263" s="148"/>
      <c r="D263" s="146">
        <v>289804.38</v>
      </c>
      <c r="E263" s="146"/>
      <c r="F263" s="155">
        <v>46022</v>
      </c>
      <c r="G263" s="152"/>
      <c r="H263" s="156" t="s">
        <v>79</v>
      </c>
      <c r="I263" s="23"/>
      <c r="J263" s="157">
        <v>-7</v>
      </c>
      <c r="K263" s="164"/>
      <c r="L263" s="149">
        <f>+ROUND(N263*D263/100,0)</f>
        <v>13650</v>
      </c>
      <c r="M263" s="165"/>
      <c r="N263" s="158">
        <v>4.71</v>
      </c>
      <c r="O263" s="146"/>
      <c r="P263" s="155">
        <v>46022</v>
      </c>
      <c r="Q263" s="152"/>
      <c r="R263" s="155" t="s">
        <v>80</v>
      </c>
      <c r="T263" s="159">
        <v>-4</v>
      </c>
      <c r="U263" s="160"/>
      <c r="V263" s="153">
        <v>12308</v>
      </c>
      <c r="W263" s="161"/>
      <c r="X263" s="162">
        <v>4.25</v>
      </c>
      <c r="Y263" s="41"/>
      <c r="Z263" s="153">
        <f>+V263-L263</f>
        <v>-1342</v>
      </c>
      <c r="AC263" s="241"/>
      <c r="AD263" s="241"/>
      <c r="AE263" s="241"/>
      <c r="AG263" s="259"/>
      <c r="AH263" s="259"/>
    </row>
    <row r="264" spans="1:34" ht="15" x14ac:dyDescent="0.25">
      <c r="A264" s="116"/>
      <c r="B264" s="42" t="s">
        <v>145</v>
      </c>
      <c r="C264" s="148"/>
      <c r="D264" s="166">
        <f>+SUBTOTAL(9,D258:D263)</f>
        <v>237751204.79999998</v>
      </c>
      <c r="E264" s="146"/>
      <c r="F264" s="151"/>
      <c r="G264" s="152"/>
      <c r="H264" s="45"/>
      <c r="I264" s="23"/>
      <c r="J264" s="130"/>
      <c r="K264" s="164"/>
      <c r="L264" s="167">
        <f>+SUBTOTAL(9,L258:L263)</f>
        <v>11535436</v>
      </c>
      <c r="M264" s="165"/>
      <c r="N264" s="43">
        <f>+ROUND(L264/$D264*100,2)</f>
        <v>4.8499999999999996</v>
      </c>
      <c r="O264" s="146"/>
      <c r="P264" s="151"/>
      <c r="Q264" s="152"/>
      <c r="T264" s="130"/>
      <c r="U264" s="160"/>
      <c r="V264" s="168">
        <f>+SUBTOTAL(9,V258:V263)</f>
        <v>16431577</v>
      </c>
      <c r="W264" s="161"/>
      <c r="X264" s="44">
        <f>+ROUND(V264/$D264*100,2)</f>
        <v>6.91</v>
      </c>
      <c r="Y264" s="41"/>
      <c r="Z264" s="168">
        <f>+SUBTOTAL(9,Z258:Z263)</f>
        <v>4896141</v>
      </c>
      <c r="AC264" s="241"/>
      <c r="AD264" s="241"/>
      <c r="AE264" s="241"/>
      <c r="AG264" s="259"/>
      <c r="AH264" s="259"/>
    </row>
    <row r="265" spans="1:34" x14ac:dyDescent="0.2">
      <c r="A265" s="116"/>
      <c r="B265" s="36"/>
      <c r="C265" s="148"/>
      <c r="D265" s="146"/>
      <c r="E265" s="146"/>
      <c r="F265" s="151"/>
      <c r="G265" s="152"/>
      <c r="H265" s="45"/>
      <c r="I265" s="23"/>
      <c r="J265" s="130"/>
      <c r="K265" s="164"/>
      <c r="L265" s="149"/>
      <c r="M265" s="165"/>
      <c r="N265" s="150"/>
      <c r="O265" s="146"/>
      <c r="P265" s="151"/>
      <c r="Q265" s="152"/>
      <c r="T265" s="130"/>
      <c r="U265" s="160"/>
      <c r="V265" s="153"/>
      <c r="W265" s="161"/>
      <c r="X265" s="154"/>
      <c r="Y265" s="41"/>
      <c r="Z265" s="153"/>
      <c r="AC265" s="241"/>
      <c r="AD265" s="241"/>
      <c r="AE265" s="241"/>
      <c r="AG265" s="259"/>
      <c r="AH265" s="259"/>
    </row>
    <row r="266" spans="1:34" x14ac:dyDescent="0.2">
      <c r="A266" s="116"/>
      <c r="B266" s="36" t="s">
        <v>146</v>
      </c>
      <c r="C266" s="148"/>
      <c r="D266" s="146"/>
      <c r="E266" s="146"/>
      <c r="F266" s="151"/>
      <c r="G266" s="152"/>
      <c r="H266" s="45"/>
      <c r="I266" s="23"/>
      <c r="J266" s="130"/>
      <c r="K266" s="164"/>
      <c r="L266" s="149"/>
      <c r="M266" s="165"/>
      <c r="N266" s="150"/>
      <c r="O266" s="146"/>
      <c r="P266" s="151"/>
      <c r="Q266" s="152"/>
      <c r="T266" s="130"/>
      <c r="U266" s="160"/>
      <c r="V266" s="153"/>
      <c r="W266" s="161"/>
      <c r="X266" s="154"/>
      <c r="Y266" s="41"/>
      <c r="Z266" s="153"/>
      <c r="AC266" s="241"/>
      <c r="AD266" s="241"/>
      <c r="AE266" s="241"/>
      <c r="AG266" s="259"/>
      <c r="AH266" s="259"/>
    </row>
    <row r="267" spans="1:34" x14ac:dyDescent="0.2">
      <c r="A267" s="116">
        <v>311</v>
      </c>
      <c r="B267" s="36" t="s">
        <v>66</v>
      </c>
      <c r="C267" s="148"/>
      <c r="D267" s="146">
        <v>12671545.65</v>
      </c>
      <c r="E267" s="146"/>
      <c r="F267" s="155">
        <v>46022</v>
      </c>
      <c r="G267" s="152"/>
      <c r="H267" s="156" t="s">
        <v>522</v>
      </c>
      <c r="I267" s="23"/>
      <c r="J267" s="157">
        <v>-7</v>
      </c>
      <c r="K267" s="164"/>
      <c r="L267" s="149">
        <f>+ROUND(N267*D267/100,0)</f>
        <v>404222</v>
      </c>
      <c r="M267" s="165"/>
      <c r="N267" s="158">
        <v>3.19</v>
      </c>
      <c r="O267" s="146"/>
      <c r="P267" s="155">
        <v>46022</v>
      </c>
      <c r="Q267" s="152"/>
      <c r="R267" s="155" t="s">
        <v>68</v>
      </c>
      <c r="T267" s="159">
        <v>-4</v>
      </c>
      <c r="U267" s="160"/>
      <c r="V267" s="153">
        <v>524831</v>
      </c>
      <c r="W267" s="161"/>
      <c r="X267" s="162">
        <v>4.1399999999999997</v>
      </c>
      <c r="Y267" s="41"/>
      <c r="Z267" s="153">
        <f>+V267-L267</f>
        <v>120609</v>
      </c>
      <c r="AC267" s="241"/>
      <c r="AD267" s="241"/>
      <c r="AE267" s="241"/>
      <c r="AG267" s="259"/>
      <c r="AH267" s="259"/>
    </row>
    <row r="268" spans="1:34" x14ac:dyDescent="0.2">
      <c r="A268" s="116">
        <v>312</v>
      </c>
      <c r="B268" s="36" t="s">
        <v>69</v>
      </c>
      <c r="C268" s="148"/>
      <c r="D268" s="146">
        <v>169543431.16999999</v>
      </c>
      <c r="E268" s="146"/>
      <c r="F268" s="155">
        <v>46022</v>
      </c>
      <c r="G268" s="152"/>
      <c r="H268" s="156" t="s">
        <v>523</v>
      </c>
      <c r="I268" s="23"/>
      <c r="J268" s="157">
        <v>-6</v>
      </c>
      <c r="K268" s="164"/>
      <c r="L268" s="149">
        <f>+ROUND(N268*D268/100,0)</f>
        <v>8222856</v>
      </c>
      <c r="M268" s="165"/>
      <c r="N268" s="158">
        <v>4.8499999999999996</v>
      </c>
      <c r="O268" s="146"/>
      <c r="P268" s="155">
        <v>46022</v>
      </c>
      <c r="Q268" s="152"/>
      <c r="R268" s="155" t="s">
        <v>71</v>
      </c>
      <c r="T268" s="159">
        <v>-4</v>
      </c>
      <c r="U268" s="160"/>
      <c r="V268" s="153">
        <v>12949450</v>
      </c>
      <c r="W268" s="161"/>
      <c r="X268" s="162">
        <v>7.64</v>
      </c>
      <c r="Y268" s="41"/>
      <c r="Z268" s="153">
        <f>+V268-L268</f>
        <v>4726594</v>
      </c>
      <c r="AC268" s="241"/>
      <c r="AD268" s="241"/>
      <c r="AE268" s="241"/>
      <c r="AG268" s="259"/>
      <c r="AH268" s="259"/>
    </row>
    <row r="269" spans="1:34" x14ac:dyDescent="0.2">
      <c r="A269" s="116">
        <v>314</v>
      </c>
      <c r="B269" s="36" t="s">
        <v>72</v>
      </c>
      <c r="C269" s="148"/>
      <c r="D269" s="146">
        <v>58314044.270000003</v>
      </c>
      <c r="E269" s="146"/>
      <c r="F269" s="155">
        <v>46022</v>
      </c>
      <c r="G269" s="152"/>
      <c r="H269" s="156" t="s">
        <v>524</v>
      </c>
      <c r="I269" s="23"/>
      <c r="J269" s="157">
        <v>-7</v>
      </c>
      <c r="K269" s="164"/>
      <c r="L269" s="149">
        <f>+ROUND(N269*D269/100,0)</f>
        <v>3370552</v>
      </c>
      <c r="M269" s="165"/>
      <c r="N269" s="158">
        <v>5.78</v>
      </c>
      <c r="O269" s="146"/>
      <c r="P269" s="155">
        <v>46022</v>
      </c>
      <c r="Q269" s="152"/>
      <c r="R269" s="155" t="s">
        <v>74</v>
      </c>
      <c r="T269" s="159">
        <v>-4</v>
      </c>
      <c r="U269" s="160"/>
      <c r="V269" s="153">
        <v>5108631</v>
      </c>
      <c r="W269" s="161"/>
      <c r="X269" s="162">
        <v>8.76</v>
      </c>
      <c r="Y269" s="41"/>
      <c r="Z269" s="153">
        <f>+V269-L269</f>
        <v>1738079</v>
      </c>
      <c r="AC269" s="241"/>
      <c r="AD269" s="241"/>
      <c r="AE269" s="241"/>
      <c r="AG269" s="259"/>
      <c r="AH269" s="259"/>
    </row>
    <row r="270" spans="1:34" x14ac:dyDescent="0.2">
      <c r="A270" s="116">
        <v>315</v>
      </c>
      <c r="B270" s="36" t="s">
        <v>75</v>
      </c>
      <c r="C270" s="148"/>
      <c r="D270" s="146">
        <v>9044457.0800000001</v>
      </c>
      <c r="E270" s="146"/>
      <c r="F270" s="155">
        <v>46022</v>
      </c>
      <c r="G270" s="152"/>
      <c r="H270" s="156" t="s">
        <v>76</v>
      </c>
      <c r="I270" s="23"/>
      <c r="J270" s="157">
        <v>-6</v>
      </c>
      <c r="K270" s="164"/>
      <c r="L270" s="149">
        <f>+ROUND(N270*D270/100,0)</f>
        <v>303894</v>
      </c>
      <c r="M270" s="165"/>
      <c r="N270" s="158">
        <v>3.36</v>
      </c>
      <c r="O270" s="146"/>
      <c r="P270" s="155">
        <v>46022</v>
      </c>
      <c r="Q270" s="152"/>
      <c r="R270" s="155" t="s">
        <v>77</v>
      </c>
      <c r="T270" s="159">
        <v>-4</v>
      </c>
      <c r="U270" s="160"/>
      <c r="V270" s="153">
        <v>407991</v>
      </c>
      <c r="W270" s="161"/>
      <c r="X270" s="162">
        <v>4.51</v>
      </c>
      <c r="Y270" s="41"/>
      <c r="Z270" s="153">
        <f>+V270-L270</f>
        <v>104097</v>
      </c>
      <c r="AC270" s="241"/>
      <c r="AD270" s="241"/>
      <c r="AE270" s="241"/>
      <c r="AG270" s="259"/>
      <c r="AH270" s="259"/>
    </row>
    <row r="271" spans="1:34" x14ac:dyDescent="0.2">
      <c r="A271" s="116">
        <v>316</v>
      </c>
      <c r="B271" s="36" t="s">
        <v>78</v>
      </c>
      <c r="C271" s="148"/>
      <c r="D271" s="146">
        <v>183793.94</v>
      </c>
      <c r="E271" s="146"/>
      <c r="F271" s="155">
        <v>46022</v>
      </c>
      <c r="G271" s="152"/>
      <c r="H271" s="156" t="s">
        <v>79</v>
      </c>
      <c r="I271" s="23"/>
      <c r="J271" s="157">
        <v>-7</v>
      </c>
      <c r="K271" s="164"/>
      <c r="L271" s="149">
        <f>+ROUND(N271*D271/100,0)</f>
        <v>8657</v>
      </c>
      <c r="M271" s="165"/>
      <c r="N271" s="158">
        <v>4.71</v>
      </c>
      <c r="O271" s="146"/>
      <c r="P271" s="155">
        <v>46022</v>
      </c>
      <c r="Q271" s="152"/>
      <c r="R271" s="155" t="s">
        <v>80</v>
      </c>
      <c r="T271" s="159">
        <v>-4</v>
      </c>
      <c r="U271" s="160"/>
      <c r="V271" s="153">
        <v>8013</v>
      </c>
      <c r="W271" s="161"/>
      <c r="X271" s="162">
        <v>4.3600000000000003</v>
      </c>
      <c r="Y271" s="41"/>
      <c r="Z271" s="153">
        <f>+V271-L271</f>
        <v>-644</v>
      </c>
      <c r="AC271" s="241"/>
      <c r="AD271" s="241"/>
      <c r="AE271" s="241"/>
      <c r="AG271" s="259"/>
      <c r="AH271" s="259"/>
    </row>
    <row r="272" spans="1:34" ht="15" x14ac:dyDescent="0.25">
      <c r="A272" s="116"/>
      <c r="B272" s="42" t="s">
        <v>147</v>
      </c>
      <c r="C272" s="148"/>
      <c r="D272" s="166">
        <f>+SUBTOTAL(9,D266:D271)</f>
        <v>249757272.11000001</v>
      </c>
      <c r="E272" s="146"/>
      <c r="F272" s="151"/>
      <c r="G272" s="152"/>
      <c r="H272" s="45"/>
      <c r="I272" s="23"/>
      <c r="J272" s="130"/>
      <c r="K272" s="164"/>
      <c r="L272" s="167">
        <f>+SUBTOTAL(9,L266:L271)</f>
        <v>12310181</v>
      </c>
      <c r="M272" s="165"/>
      <c r="N272" s="43">
        <f>+ROUND(L272/$D272*100,2)</f>
        <v>4.93</v>
      </c>
      <c r="O272" s="146"/>
      <c r="P272" s="151"/>
      <c r="Q272" s="152"/>
      <c r="T272" s="130"/>
      <c r="U272" s="160"/>
      <c r="V272" s="168">
        <f>+SUBTOTAL(9,V266:V271)</f>
        <v>18998916</v>
      </c>
      <c r="W272" s="161"/>
      <c r="X272" s="44">
        <f>+ROUND(V272/$D272*100,2)</f>
        <v>7.61</v>
      </c>
      <c r="Y272" s="41"/>
      <c r="Z272" s="168">
        <f>+SUBTOTAL(9,Z266:Z271)</f>
        <v>6688735</v>
      </c>
      <c r="AC272" s="241"/>
      <c r="AD272" s="241"/>
      <c r="AE272" s="241"/>
      <c r="AG272" s="259"/>
      <c r="AH272" s="259"/>
    </row>
    <row r="273" spans="1:34" x14ac:dyDescent="0.2">
      <c r="A273" s="116"/>
      <c r="B273" s="36"/>
      <c r="C273" s="148"/>
      <c r="D273" s="146"/>
      <c r="E273" s="146"/>
      <c r="F273" s="151"/>
      <c r="G273" s="152"/>
      <c r="H273" s="45"/>
      <c r="I273" s="23"/>
      <c r="J273" s="130"/>
      <c r="K273" s="164"/>
      <c r="L273" s="149"/>
      <c r="M273" s="165"/>
      <c r="N273" s="150"/>
      <c r="O273" s="146"/>
      <c r="P273" s="151"/>
      <c r="Q273" s="152"/>
      <c r="T273" s="130"/>
      <c r="U273" s="160"/>
      <c r="V273" s="153"/>
      <c r="W273" s="161"/>
      <c r="X273" s="154"/>
      <c r="Y273" s="41"/>
      <c r="Z273" s="153"/>
      <c r="AC273" s="241"/>
      <c r="AD273" s="241"/>
      <c r="AE273" s="241"/>
      <c r="AG273" s="259"/>
      <c r="AH273" s="259"/>
    </row>
    <row r="274" spans="1:34" x14ac:dyDescent="0.2">
      <c r="A274" s="116"/>
      <c r="B274" s="36" t="s">
        <v>148</v>
      </c>
      <c r="C274" s="148"/>
      <c r="D274" s="146"/>
      <c r="E274" s="146"/>
      <c r="F274" s="151"/>
      <c r="G274" s="152"/>
      <c r="H274" s="45"/>
      <c r="I274" s="23"/>
      <c r="J274" s="130"/>
      <c r="K274" s="164"/>
      <c r="L274" s="149"/>
      <c r="M274" s="165"/>
      <c r="N274" s="150"/>
      <c r="O274" s="146"/>
      <c r="P274" s="151"/>
      <c r="Q274" s="152"/>
      <c r="T274" s="130"/>
      <c r="U274" s="160"/>
      <c r="V274" s="153"/>
      <c r="W274" s="161"/>
      <c r="X274" s="154"/>
      <c r="Y274" s="41"/>
      <c r="Z274" s="153"/>
      <c r="AC274" s="241"/>
      <c r="AD274" s="241"/>
      <c r="AE274" s="241"/>
      <c r="AG274" s="259"/>
      <c r="AH274" s="259"/>
    </row>
    <row r="275" spans="1:34" x14ac:dyDescent="0.2">
      <c r="A275" s="116">
        <v>311</v>
      </c>
      <c r="B275" s="36" t="s">
        <v>66</v>
      </c>
      <c r="C275" s="148"/>
      <c r="D275" s="146">
        <v>14595794.74</v>
      </c>
      <c r="E275" s="146"/>
      <c r="F275" s="155">
        <v>46022</v>
      </c>
      <c r="G275" s="152"/>
      <c r="H275" s="156" t="s">
        <v>522</v>
      </c>
      <c r="I275" s="23"/>
      <c r="J275" s="157">
        <v>-7</v>
      </c>
      <c r="K275" s="164"/>
      <c r="L275" s="149">
        <f>+ROUND(N275*D275/100,0)</f>
        <v>465606</v>
      </c>
      <c r="M275" s="165"/>
      <c r="N275" s="158">
        <v>3.19</v>
      </c>
      <c r="O275" s="146"/>
      <c r="P275" s="155">
        <v>46022</v>
      </c>
      <c r="Q275" s="152"/>
      <c r="R275" s="155" t="s">
        <v>68</v>
      </c>
      <c r="T275" s="159">
        <v>-4</v>
      </c>
      <c r="U275" s="160"/>
      <c r="V275" s="153">
        <v>887110</v>
      </c>
      <c r="W275" s="161"/>
      <c r="X275" s="162">
        <v>6.08</v>
      </c>
      <c r="Y275" s="41"/>
      <c r="Z275" s="153">
        <f>+V275-L275</f>
        <v>421504</v>
      </c>
      <c r="AC275" s="241"/>
      <c r="AD275" s="241"/>
      <c r="AE275" s="241"/>
      <c r="AG275" s="259"/>
      <c r="AH275" s="259"/>
    </row>
    <row r="276" spans="1:34" x14ac:dyDescent="0.2">
      <c r="A276" s="116">
        <v>312</v>
      </c>
      <c r="B276" s="36" t="s">
        <v>69</v>
      </c>
      <c r="C276" s="148"/>
      <c r="D276" s="146">
        <v>274693487.70999998</v>
      </c>
      <c r="E276" s="146"/>
      <c r="F276" s="155">
        <v>46022</v>
      </c>
      <c r="G276" s="152"/>
      <c r="H276" s="156" t="s">
        <v>523</v>
      </c>
      <c r="I276" s="23"/>
      <c r="J276" s="157">
        <v>-6</v>
      </c>
      <c r="K276" s="164"/>
      <c r="L276" s="149">
        <f>+ROUND(N276*D276/100,0)</f>
        <v>13322634</v>
      </c>
      <c r="M276" s="165"/>
      <c r="N276" s="158">
        <v>4.8499999999999996</v>
      </c>
      <c r="O276" s="146"/>
      <c r="P276" s="155">
        <v>46022</v>
      </c>
      <c r="Q276" s="152"/>
      <c r="R276" s="155" t="s">
        <v>71</v>
      </c>
      <c r="T276" s="159">
        <v>-4</v>
      </c>
      <c r="U276" s="160"/>
      <c r="V276" s="153">
        <v>29120456</v>
      </c>
      <c r="W276" s="161"/>
      <c r="X276" s="162">
        <v>10.6</v>
      </c>
      <c r="Y276" s="41"/>
      <c r="Z276" s="153">
        <f>+V276-L276</f>
        <v>15797822</v>
      </c>
      <c r="AC276" s="241"/>
      <c r="AD276" s="241"/>
      <c r="AE276" s="241"/>
      <c r="AG276" s="259"/>
      <c r="AH276" s="259"/>
    </row>
    <row r="277" spans="1:34" x14ac:dyDescent="0.2">
      <c r="A277" s="116">
        <v>314</v>
      </c>
      <c r="B277" s="36" t="s">
        <v>72</v>
      </c>
      <c r="C277" s="148"/>
      <c r="D277" s="146">
        <v>43173220.170000002</v>
      </c>
      <c r="E277" s="146"/>
      <c r="F277" s="155">
        <v>46022</v>
      </c>
      <c r="G277" s="152"/>
      <c r="H277" s="156" t="s">
        <v>524</v>
      </c>
      <c r="I277" s="23"/>
      <c r="J277" s="157">
        <v>-7</v>
      </c>
      <c r="K277" s="164"/>
      <c r="L277" s="149">
        <f>+ROUND(N277*D277/100,0)</f>
        <v>2495412</v>
      </c>
      <c r="M277" s="165"/>
      <c r="N277" s="158">
        <v>5.78</v>
      </c>
      <c r="O277" s="146"/>
      <c r="P277" s="155">
        <v>46022</v>
      </c>
      <c r="Q277" s="152"/>
      <c r="R277" s="155" t="s">
        <v>74</v>
      </c>
      <c r="T277" s="159">
        <v>-4</v>
      </c>
      <c r="U277" s="160"/>
      <c r="V277" s="153">
        <v>3252135</v>
      </c>
      <c r="W277" s="161"/>
      <c r="X277" s="162">
        <v>7.53</v>
      </c>
      <c r="Y277" s="41"/>
      <c r="Z277" s="153">
        <f>+V277-L277</f>
        <v>756723</v>
      </c>
      <c r="AC277" s="241"/>
      <c r="AD277" s="241"/>
      <c r="AE277" s="241"/>
      <c r="AG277" s="259"/>
      <c r="AH277" s="259"/>
    </row>
    <row r="278" spans="1:34" x14ac:dyDescent="0.2">
      <c r="A278" s="116">
        <v>315</v>
      </c>
      <c r="B278" s="36" t="s">
        <v>75</v>
      </c>
      <c r="C278" s="148"/>
      <c r="D278" s="146">
        <v>9047141.6099999994</v>
      </c>
      <c r="E278" s="146"/>
      <c r="F278" s="155">
        <v>46022</v>
      </c>
      <c r="G278" s="152"/>
      <c r="H278" s="156" t="s">
        <v>76</v>
      </c>
      <c r="I278" s="23"/>
      <c r="J278" s="157">
        <v>-6</v>
      </c>
      <c r="K278" s="164"/>
      <c r="L278" s="149">
        <f>+ROUND(N278*D278/100,0)</f>
        <v>303984</v>
      </c>
      <c r="M278" s="165"/>
      <c r="N278" s="158">
        <v>3.36</v>
      </c>
      <c r="O278" s="146"/>
      <c r="P278" s="155">
        <v>46022</v>
      </c>
      <c r="Q278" s="152"/>
      <c r="R278" s="155" t="s">
        <v>77</v>
      </c>
      <c r="T278" s="159">
        <v>-4</v>
      </c>
      <c r="U278" s="160"/>
      <c r="V278" s="153">
        <v>635031</v>
      </c>
      <c r="W278" s="161"/>
      <c r="X278" s="162">
        <v>7.02</v>
      </c>
      <c r="Y278" s="41"/>
      <c r="Z278" s="153">
        <f>+V278-L278</f>
        <v>331047</v>
      </c>
      <c r="AC278" s="241"/>
      <c r="AD278" s="241"/>
      <c r="AE278" s="241"/>
      <c r="AG278" s="259"/>
      <c r="AH278" s="259"/>
    </row>
    <row r="279" spans="1:34" x14ac:dyDescent="0.2">
      <c r="A279" s="116">
        <v>316</v>
      </c>
      <c r="B279" s="36" t="s">
        <v>78</v>
      </c>
      <c r="C279" s="148"/>
      <c r="D279" s="146">
        <v>178441.62</v>
      </c>
      <c r="E279" s="146"/>
      <c r="F279" s="155">
        <v>46022</v>
      </c>
      <c r="G279" s="152"/>
      <c r="H279" s="156" t="s">
        <v>79</v>
      </c>
      <c r="I279" s="23"/>
      <c r="J279" s="157">
        <v>-7</v>
      </c>
      <c r="K279" s="164"/>
      <c r="L279" s="149">
        <f>+ROUND(N279*D279/100,0)</f>
        <v>8405</v>
      </c>
      <c r="M279" s="165"/>
      <c r="N279" s="158">
        <v>4.71</v>
      </c>
      <c r="O279" s="146"/>
      <c r="P279" s="155">
        <v>46022</v>
      </c>
      <c r="Q279" s="152"/>
      <c r="R279" s="155" t="s">
        <v>80</v>
      </c>
      <c r="T279" s="159">
        <v>-4</v>
      </c>
      <c r="U279" s="160"/>
      <c r="V279" s="153">
        <v>7842</v>
      </c>
      <c r="W279" s="161"/>
      <c r="X279" s="162">
        <v>4.3899999999999997</v>
      </c>
      <c r="Y279" s="41"/>
      <c r="Z279" s="153">
        <f>+V279-L279</f>
        <v>-563</v>
      </c>
      <c r="AC279" s="241"/>
      <c r="AD279" s="241"/>
      <c r="AE279" s="241"/>
      <c r="AG279" s="259"/>
      <c r="AH279" s="259"/>
    </row>
    <row r="280" spans="1:34" ht="15" x14ac:dyDescent="0.25">
      <c r="A280" s="116"/>
      <c r="B280" s="42" t="s">
        <v>149</v>
      </c>
      <c r="C280" s="148"/>
      <c r="D280" s="166">
        <f>+SUBTOTAL(9,D274:D279)</f>
        <v>341688085.85000002</v>
      </c>
      <c r="E280" s="146"/>
      <c r="F280" s="155"/>
      <c r="G280" s="152"/>
      <c r="H280" s="45"/>
      <c r="I280" s="23"/>
      <c r="J280" s="130"/>
      <c r="K280" s="164"/>
      <c r="L280" s="167">
        <f>+SUBTOTAL(9,L274:L279)</f>
        <v>16596041</v>
      </c>
      <c r="M280" s="165"/>
      <c r="N280" s="43">
        <f>+ROUND(L280/$D280*100,2)</f>
        <v>4.8600000000000003</v>
      </c>
      <c r="O280" s="146"/>
      <c r="P280" s="151"/>
      <c r="Q280" s="152"/>
      <c r="T280" s="130"/>
      <c r="U280" s="160"/>
      <c r="V280" s="168">
        <f>+SUBTOTAL(9,V274:V279)</f>
        <v>33902574</v>
      </c>
      <c r="W280" s="161"/>
      <c r="X280" s="44">
        <f>+ROUND(V280/$D280*100,2)</f>
        <v>9.92</v>
      </c>
      <c r="Y280" s="41"/>
      <c r="Z280" s="168">
        <f>+SUBTOTAL(9,Z274:Z279)</f>
        <v>17306533</v>
      </c>
      <c r="AC280" s="241"/>
      <c r="AD280" s="241"/>
      <c r="AE280" s="241"/>
      <c r="AG280" s="259"/>
      <c r="AH280" s="259"/>
    </row>
    <row r="281" spans="1:34" x14ac:dyDescent="0.2">
      <c r="A281" s="116"/>
      <c r="B281" s="36"/>
      <c r="C281" s="148"/>
      <c r="D281" s="146"/>
      <c r="E281" s="146"/>
      <c r="F281" s="151"/>
      <c r="G281" s="152"/>
      <c r="H281" s="45"/>
      <c r="I281" s="23"/>
      <c r="J281" s="130"/>
      <c r="K281" s="164"/>
      <c r="L281" s="149"/>
      <c r="M281" s="165"/>
      <c r="N281" s="150"/>
      <c r="O281" s="146"/>
      <c r="P281" s="151"/>
      <c r="Q281" s="152"/>
      <c r="T281" s="130"/>
      <c r="U281" s="160"/>
      <c r="V281" s="153"/>
      <c r="W281" s="161"/>
      <c r="X281" s="154"/>
      <c r="Y281" s="41"/>
      <c r="Z281" s="153"/>
      <c r="AC281" s="241"/>
      <c r="AD281" s="241"/>
      <c r="AE281" s="241"/>
      <c r="AG281" s="259"/>
      <c r="AH281" s="259"/>
    </row>
    <row r="282" spans="1:34" x14ac:dyDescent="0.2">
      <c r="A282" s="116"/>
      <c r="B282" s="36" t="s">
        <v>150</v>
      </c>
      <c r="C282" s="148"/>
      <c r="D282" s="146"/>
      <c r="E282" s="146"/>
      <c r="F282" s="151"/>
      <c r="G282" s="152"/>
      <c r="H282" s="45"/>
      <c r="I282" s="23"/>
      <c r="J282" s="130"/>
      <c r="K282" s="164"/>
      <c r="L282" s="149"/>
      <c r="M282" s="165"/>
      <c r="N282" s="150"/>
      <c r="O282" s="146"/>
      <c r="P282" s="151"/>
      <c r="Q282" s="152"/>
      <c r="T282" s="130"/>
      <c r="U282" s="160"/>
      <c r="V282" s="153"/>
      <c r="W282" s="161"/>
      <c r="X282" s="154"/>
      <c r="Y282" s="41"/>
      <c r="Z282" s="153"/>
      <c r="AC282" s="241"/>
      <c r="AD282" s="241"/>
      <c r="AE282" s="241"/>
      <c r="AG282" s="259"/>
      <c r="AH282" s="259"/>
    </row>
    <row r="283" spans="1:34" x14ac:dyDescent="0.2">
      <c r="A283" s="116">
        <v>311</v>
      </c>
      <c r="B283" s="36" t="s">
        <v>66</v>
      </c>
      <c r="C283" s="148"/>
      <c r="D283" s="146">
        <v>40336498.380000003</v>
      </c>
      <c r="E283" s="146"/>
      <c r="F283" s="155">
        <v>46022</v>
      </c>
      <c r="G283" s="152"/>
      <c r="H283" s="156" t="s">
        <v>522</v>
      </c>
      <c r="I283" s="23"/>
      <c r="J283" s="157">
        <v>-7</v>
      </c>
      <c r="K283" s="164"/>
      <c r="L283" s="149">
        <f>+ROUND(N283*D283/100,0)</f>
        <v>1286734</v>
      </c>
      <c r="M283" s="165"/>
      <c r="N283" s="158">
        <v>3.19</v>
      </c>
      <c r="O283" s="146"/>
      <c r="P283" s="155">
        <v>46022</v>
      </c>
      <c r="Q283" s="152"/>
      <c r="R283" s="155" t="s">
        <v>68</v>
      </c>
      <c r="T283" s="159">
        <v>-4</v>
      </c>
      <c r="U283" s="160"/>
      <c r="V283" s="153">
        <v>1787012</v>
      </c>
      <c r="W283" s="161"/>
      <c r="X283" s="162">
        <v>4.43</v>
      </c>
      <c r="Y283" s="41"/>
      <c r="Z283" s="153">
        <f>+V283-L283</f>
        <v>500278</v>
      </c>
      <c r="AC283" s="241"/>
      <c r="AD283" s="241"/>
      <c r="AE283" s="241"/>
      <c r="AG283" s="259"/>
      <c r="AH283" s="259"/>
    </row>
    <row r="284" spans="1:34" x14ac:dyDescent="0.2">
      <c r="A284" s="116">
        <v>312</v>
      </c>
      <c r="B284" s="36" t="s">
        <v>69</v>
      </c>
      <c r="C284" s="148"/>
      <c r="D284" s="146">
        <v>306081322.88</v>
      </c>
      <c r="E284" s="146"/>
      <c r="F284" s="155">
        <v>46022</v>
      </c>
      <c r="G284" s="152"/>
      <c r="H284" s="156" t="s">
        <v>523</v>
      </c>
      <c r="I284" s="23"/>
      <c r="J284" s="157">
        <v>-6</v>
      </c>
      <c r="K284" s="164"/>
      <c r="L284" s="149">
        <f>+ROUND(N284*D284/100,0)</f>
        <v>14844944</v>
      </c>
      <c r="M284" s="165"/>
      <c r="N284" s="158">
        <v>4.8499999999999996</v>
      </c>
      <c r="O284" s="146"/>
      <c r="P284" s="155">
        <v>46022</v>
      </c>
      <c r="Q284" s="152"/>
      <c r="R284" s="155" t="s">
        <v>71</v>
      </c>
      <c r="T284" s="159">
        <v>-4</v>
      </c>
      <c r="U284" s="160"/>
      <c r="V284" s="153">
        <v>33493909</v>
      </c>
      <c r="W284" s="161"/>
      <c r="X284" s="162">
        <v>10.94</v>
      </c>
      <c r="Y284" s="41"/>
      <c r="Z284" s="153">
        <f>+V284-L284</f>
        <v>18648965</v>
      </c>
      <c r="AC284" s="241"/>
      <c r="AD284" s="241"/>
      <c r="AE284" s="241"/>
      <c r="AG284" s="259"/>
      <c r="AH284" s="259"/>
    </row>
    <row r="285" spans="1:34" x14ac:dyDescent="0.2">
      <c r="A285" s="116">
        <v>314</v>
      </c>
      <c r="B285" s="36" t="s">
        <v>72</v>
      </c>
      <c r="C285" s="148"/>
      <c r="D285" s="146">
        <v>45870053.579999998</v>
      </c>
      <c r="E285" s="146"/>
      <c r="F285" s="155">
        <v>46022</v>
      </c>
      <c r="G285" s="152"/>
      <c r="H285" s="156" t="s">
        <v>524</v>
      </c>
      <c r="I285" s="23"/>
      <c r="J285" s="157">
        <v>-7</v>
      </c>
      <c r="K285" s="164"/>
      <c r="L285" s="149">
        <f>+ROUND(N285*D285/100,0)</f>
        <v>2651289</v>
      </c>
      <c r="M285" s="165"/>
      <c r="N285" s="158">
        <v>5.78</v>
      </c>
      <c r="O285" s="146"/>
      <c r="P285" s="155">
        <v>46022</v>
      </c>
      <c r="Q285" s="152"/>
      <c r="R285" s="155" t="s">
        <v>74</v>
      </c>
      <c r="T285" s="159">
        <v>-4</v>
      </c>
      <c r="U285" s="160"/>
      <c r="V285" s="153">
        <v>3102265</v>
      </c>
      <c r="W285" s="161"/>
      <c r="X285" s="162">
        <v>6.76</v>
      </c>
      <c r="Y285" s="41"/>
      <c r="Z285" s="153">
        <f>+V285-L285</f>
        <v>450976</v>
      </c>
      <c r="AC285" s="241"/>
      <c r="AD285" s="241"/>
      <c r="AE285" s="241"/>
      <c r="AG285" s="259"/>
      <c r="AH285" s="259"/>
    </row>
    <row r="286" spans="1:34" x14ac:dyDescent="0.2">
      <c r="A286" s="116">
        <v>315</v>
      </c>
      <c r="B286" s="36" t="s">
        <v>75</v>
      </c>
      <c r="C286" s="148"/>
      <c r="D286" s="146">
        <v>16963614.059999999</v>
      </c>
      <c r="E286" s="146"/>
      <c r="F286" s="155">
        <v>46022</v>
      </c>
      <c r="G286" s="152"/>
      <c r="H286" s="156" t="s">
        <v>76</v>
      </c>
      <c r="I286" s="23"/>
      <c r="J286" s="157">
        <v>-6</v>
      </c>
      <c r="K286" s="164"/>
      <c r="L286" s="149">
        <f>+ROUND(N286*D286/100,0)</f>
        <v>569977</v>
      </c>
      <c r="M286" s="165"/>
      <c r="N286" s="158">
        <v>3.36</v>
      </c>
      <c r="O286" s="146"/>
      <c r="P286" s="155">
        <v>46022</v>
      </c>
      <c r="Q286" s="152"/>
      <c r="R286" s="155" t="s">
        <v>77</v>
      </c>
      <c r="T286" s="159">
        <v>-4</v>
      </c>
      <c r="U286" s="160"/>
      <c r="V286" s="153">
        <v>791109</v>
      </c>
      <c r="W286" s="161"/>
      <c r="X286" s="162">
        <v>4.66</v>
      </c>
      <c r="Y286" s="41"/>
      <c r="Z286" s="153">
        <f>+V286-L286</f>
        <v>221132</v>
      </c>
      <c r="AC286" s="241"/>
      <c r="AD286" s="241"/>
      <c r="AE286" s="241"/>
      <c r="AG286" s="259"/>
      <c r="AH286" s="259"/>
    </row>
    <row r="287" spans="1:34" x14ac:dyDescent="0.2">
      <c r="A287" s="116">
        <v>316</v>
      </c>
      <c r="B287" s="36" t="s">
        <v>78</v>
      </c>
      <c r="C287" s="148"/>
      <c r="D287" s="146">
        <v>1158561.5</v>
      </c>
      <c r="E287" s="146"/>
      <c r="F287" s="155">
        <v>46022</v>
      </c>
      <c r="G287" s="152"/>
      <c r="H287" s="156" t="s">
        <v>79</v>
      </c>
      <c r="I287" s="23"/>
      <c r="J287" s="157">
        <v>-7</v>
      </c>
      <c r="K287" s="164"/>
      <c r="L287" s="149">
        <f>+ROUND(N287*D287/100,0)</f>
        <v>54568</v>
      </c>
      <c r="M287" s="165"/>
      <c r="N287" s="158">
        <v>4.71</v>
      </c>
      <c r="O287" s="146"/>
      <c r="P287" s="155">
        <v>46022</v>
      </c>
      <c r="Q287" s="152"/>
      <c r="R287" s="155" t="s">
        <v>80</v>
      </c>
      <c r="T287" s="159">
        <v>-4</v>
      </c>
      <c r="U287" s="160"/>
      <c r="V287" s="153">
        <v>50696</v>
      </c>
      <c r="W287" s="161"/>
      <c r="X287" s="162">
        <v>4.38</v>
      </c>
      <c r="Y287" s="41"/>
      <c r="Z287" s="153">
        <f>+V287-L287</f>
        <v>-3872</v>
      </c>
      <c r="AC287" s="241"/>
      <c r="AD287" s="241"/>
      <c r="AE287" s="241"/>
      <c r="AG287" s="259"/>
      <c r="AH287" s="259"/>
    </row>
    <row r="288" spans="1:34" ht="15" x14ac:dyDescent="0.25">
      <c r="A288" s="116"/>
      <c r="B288" s="42" t="s">
        <v>151</v>
      </c>
      <c r="C288" s="148"/>
      <c r="D288" s="166">
        <f>+SUBTOTAL(9,D282:D287)</f>
        <v>410410050.39999998</v>
      </c>
      <c r="E288" s="146"/>
      <c r="F288" s="151"/>
      <c r="G288" s="152"/>
      <c r="H288" s="45"/>
      <c r="I288" s="23"/>
      <c r="J288" s="130"/>
      <c r="K288" s="164"/>
      <c r="L288" s="167">
        <f>+SUBTOTAL(9,L282:L287)</f>
        <v>19407512</v>
      </c>
      <c r="M288" s="165"/>
      <c r="N288" s="43">
        <f>+ROUND(L288/$D288*100,2)</f>
        <v>4.7300000000000004</v>
      </c>
      <c r="O288" s="146"/>
      <c r="P288" s="151"/>
      <c r="Q288" s="152"/>
      <c r="T288" s="130"/>
      <c r="U288" s="160"/>
      <c r="V288" s="168">
        <f>+SUBTOTAL(9,V282:V287)</f>
        <v>39224991</v>
      </c>
      <c r="W288" s="161"/>
      <c r="X288" s="44">
        <f>+ROUND(V288/$D288*100,2)</f>
        <v>9.56</v>
      </c>
      <c r="Y288" s="41"/>
      <c r="Z288" s="168">
        <f>+SUBTOTAL(9,Z282:Z287)</f>
        <v>19817479</v>
      </c>
      <c r="AC288" s="241"/>
      <c r="AD288" s="241"/>
      <c r="AE288" s="241"/>
      <c r="AG288" s="259"/>
      <c r="AH288" s="259"/>
    </row>
    <row r="289" spans="1:34" x14ac:dyDescent="0.2">
      <c r="A289" s="116"/>
      <c r="B289" s="36"/>
      <c r="C289" s="148"/>
      <c r="D289" s="146"/>
      <c r="E289" s="146"/>
      <c r="F289" s="151"/>
      <c r="G289" s="152"/>
      <c r="H289" s="45"/>
      <c r="I289" s="23"/>
      <c r="J289" s="130"/>
      <c r="K289" s="164"/>
      <c r="L289" s="149"/>
      <c r="M289" s="165"/>
      <c r="N289" s="150"/>
      <c r="O289" s="146"/>
      <c r="P289" s="151"/>
      <c r="Q289" s="152"/>
      <c r="T289" s="130"/>
      <c r="U289" s="160"/>
      <c r="V289" s="153"/>
      <c r="W289" s="161"/>
      <c r="X289" s="154"/>
      <c r="Y289" s="41"/>
      <c r="Z289" s="153"/>
      <c r="AC289" s="241"/>
      <c r="AD289" s="241"/>
      <c r="AE289" s="241"/>
      <c r="AG289" s="259"/>
      <c r="AH289" s="259"/>
    </row>
    <row r="290" spans="1:34" x14ac:dyDescent="0.2">
      <c r="A290" s="116"/>
      <c r="B290" s="36" t="s">
        <v>152</v>
      </c>
      <c r="C290" s="148"/>
      <c r="D290" s="146"/>
      <c r="E290" s="146"/>
      <c r="F290" s="151"/>
      <c r="G290" s="152"/>
      <c r="H290" s="45"/>
      <c r="I290" s="23"/>
      <c r="J290" s="130"/>
      <c r="K290" s="164"/>
      <c r="L290" s="149"/>
      <c r="M290" s="165"/>
      <c r="N290" s="150"/>
      <c r="O290" s="146"/>
      <c r="P290" s="151"/>
      <c r="Q290" s="152"/>
      <c r="T290" s="130"/>
      <c r="U290" s="160"/>
      <c r="V290" s="153"/>
      <c r="W290" s="161"/>
      <c r="X290" s="154"/>
      <c r="Y290" s="41"/>
      <c r="Z290" s="153"/>
      <c r="AC290" s="241"/>
      <c r="AD290" s="241"/>
      <c r="AE290" s="241"/>
      <c r="AG290" s="259"/>
      <c r="AH290" s="259"/>
    </row>
    <row r="291" spans="1:34" x14ac:dyDescent="0.2">
      <c r="A291" s="116">
        <v>310.2</v>
      </c>
      <c r="B291" s="36" t="s">
        <v>64</v>
      </c>
      <c r="C291" s="148"/>
      <c r="D291" s="146">
        <v>281111.09999999998</v>
      </c>
      <c r="E291" s="146"/>
      <c r="F291" s="155">
        <v>46022</v>
      </c>
      <c r="G291" s="152"/>
      <c r="H291" s="156" t="s">
        <v>65</v>
      </c>
      <c r="I291" s="23"/>
      <c r="J291" s="157">
        <v>0</v>
      </c>
      <c r="K291" s="164"/>
      <c r="L291" s="149">
        <f t="shared" ref="L291:L296" si="7">+ROUND(N291*D291/100,0)</f>
        <v>6831</v>
      </c>
      <c r="M291" s="165"/>
      <c r="N291" s="158">
        <v>2.4300000000000002</v>
      </c>
      <c r="O291" s="146"/>
      <c r="P291" s="155">
        <v>46022</v>
      </c>
      <c r="Q291" s="152"/>
      <c r="R291" s="155" t="s">
        <v>65</v>
      </c>
      <c r="T291" s="159">
        <v>0</v>
      </c>
      <c r="U291" s="160"/>
      <c r="V291" s="153">
        <v>10913</v>
      </c>
      <c r="W291" s="161"/>
      <c r="X291" s="162">
        <v>3.88</v>
      </c>
      <c r="Y291" s="41"/>
      <c r="Z291" s="153">
        <f t="shared" ref="Z291:Z296" si="8">+V291-L291</f>
        <v>4082</v>
      </c>
      <c r="AC291" s="241"/>
      <c r="AD291" s="241"/>
      <c r="AE291" s="241"/>
      <c r="AG291" s="259"/>
      <c r="AH291" s="259"/>
    </row>
    <row r="292" spans="1:34" x14ac:dyDescent="0.2">
      <c r="A292" s="116">
        <v>311</v>
      </c>
      <c r="B292" s="36" t="s">
        <v>66</v>
      </c>
      <c r="C292" s="148"/>
      <c r="D292" s="146">
        <v>74426831.349999994</v>
      </c>
      <c r="E292" s="146"/>
      <c r="F292" s="155">
        <v>46022</v>
      </c>
      <c r="G292" s="152"/>
      <c r="H292" s="156" t="s">
        <v>522</v>
      </c>
      <c r="I292" s="23"/>
      <c r="J292" s="157">
        <v>-7</v>
      </c>
      <c r="K292" s="164"/>
      <c r="L292" s="149">
        <f t="shared" si="7"/>
        <v>2374216</v>
      </c>
      <c r="M292" s="165"/>
      <c r="N292" s="158">
        <v>3.19</v>
      </c>
      <c r="O292" s="146"/>
      <c r="P292" s="155">
        <v>46022</v>
      </c>
      <c r="Q292" s="152"/>
      <c r="R292" s="155" t="s">
        <v>68</v>
      </c>
      <c r="T292" s="159">
        <v>-4</v>
      </c>
      <c r="U292" s="160"/>
      <c r="V292" s="153">
        <v>5982237</v>
      </c>
      <c r="W292" s="161"/>
      <c r="X292" s="162">
        <v>8.0399999999999991</v>
      </c>
      <c r="Y292" s="41"/>
      <c r="Z292" s="153">
        <f t="shared" si="8"/>
        <v>3608021</v>
      </c>
      <c r="AC292" s="241"/>
      <c r="AD292" s="241"/>
      <c r="AE292" s="241"/>
      <c r="AG292" s="259"/>
      <c r="AH292" s="259"/>
    </row>
    <row r="293" spans="1:34" x14ac:dyDescent="0.2">
      <c r="A293" s="116">
        <v>312</v>
      </c>
      <c r="B293" s="36" t="s">
        <v>69</v>
      </c>
      <c r="C293" s="148"/>
      <c r="D293" s="146">
        <v>105102392.89</v>
      </c>
      <c r="E293" s="146"/>
      <c r="F293" s="155">
        <v>46022</v>
      </c>
      <c r="G293" s="152"/>
      <c r="H293" s="156" t="s">
        <v>523</v>
      </c>
      <c r="I293" s="23"/>
      <c r="J293" s="157">
        <v>-6</v>
      </c>
      <c r="K293" s="164"/>
      <c r="L293" s="149">
        <f t="shared" si="7"/>
        <v>5097466</v>
      </c>
      <c r="M293" s="165"/>
      <c r="N293" s="158">
        <v>4.8499999999999996</v>
      </c>
      <c r="O293" s="146"/>
      <c r="P293" s="155">
        <v>46022</v>
      </c>
      <c r="Q293" s="152"/>
      <c r="R293" s="155" t="s">
        <v>71</v>
      </c>
      <c r="T293" s="159">
        <v>-4</v>
      </c>
      <c r="U293" s="160"/>
      <c r="V293" s="153">
        <v>9546166</v>
      </c>
      <c r="W293" s="161"/>
      <c r="X293" s="162">
        <v>9.08</v>
      </c>
      <c r="Y293" s="41"/>
      <c r="Z293" s="153">
        <f t="shared" si="8"/>
        <v>4448700</v>
      </c>
      <c r="AC293" s="241"/>
      <c r="AD293" s="241"/>
      <c r="AE293" s="241"/>
      <c r="AG293" s="259"/>
      <c r="AH293" s="259"/>
    </row>
    <row r="294" spans="1:34" x14ac:dyDescent="0.2">
      <c r="A294" s="116">
        <v>314</v>
      </c>
      <c r="B294" s="36" t="s">
        <v>72</v>
      </c>
      <c r="C294" s="148"/>
      <c r="D294" s="146">
        <v>10430202.039999999</v>
      </c>
      <c r="E294" s="146"/>
      <c r="F294" s="155">
        <v>46022</v>
      </c>
      <c r="G294" s="152"/>
      <c r="H294" s="156" t="s">
        <v>524</v>
      </c>
      <c r="I294" s="23"/>
      <c r="J294" s="157">
        <v>-7</v>
      </c>
      <c r="K294" s="164"/>
      <c r="L294" s="149">
        <f t="shared" si="7"/>
        <v>602866</v>
      </c>
      <c r="M294" s="165"/>
      <c r="N294" s="158">
        <v>5.78</v>
      </c>
      <c r="O294" s="146"/>
      <c r="P294" s="155">
        <v>46022</v>
      </c>
      <c r="Q294" s="152"/>
      <c r="R294" s="155" t="s">
        <v>74</v>
      </c>
      <c r="T294" s="159">
        <v>-4</v>
      </c>
      <c r="U294" s="160"/>
      <c r="V294" s="153">
        <v>1024785</v>
      </c>
      <c r="W294" s="161"/>
      <c r="X294" s="162">
        <v>9.83</v>
      </c>
      <c r="Y294" s="41"/>
      <c r="Z294" s="153">
        <f t="shared" si="8"/>
        <v>421919</v>
      </c>
      <c r="AC294" s="241"/>
      <c r="AD294" s="241"/>
      <c r="AE294" s="241"/>
      <c r="AG294" s="259"/>
      <c r="AH294" s="259"/>
    </row>
    <row r="295" spans="1:34" x14ac:dyDescent="0.2">
      <c r="A295" s="116">
        <v>315</v>
      </c>
      <c r="B295" s="36" t="s">
        <v>75</v>
      </c>
      <c r="C295" s="148"/>
      <c r="D295" s="146">
        <v>19337397.75</v>
      </c>
      <c r="E295" s="146"/>
      <c r="F295" s="155">
        <v>46022</v>
      </c>
      <c r="G295" s="152"/>
      <c r="H295" s="156" t="s">
        <v>76</v>
      </c>
      <c r="I295" s="23"/>
      <c r="J295" s="157">
        <v>-6</v>
      </c>
      <c r="K295" s="164"/>
      <c r="L295" s="149">
        <f t="shared" si="7"/>
        <v>649737</v>
      </c>
      <c r="M295" s="165"/>
      <c r="N295" s="158">
        <v>3.36</v>
      </c>
      <c r="O295" s="146"/>
      <c r="P295" s="155">
        <v>46022</v>
      </c>
      <c r="Q295" s="152"/>
      <c r="R295" s="155" t="s">
        <v>77</v>
      </c>
      <c r="T295" s="159">
        <v>-4</v>
      </c>
      <c r="U295" s="160"/>
      <c r="V295" s="153">
        <v>1830916</v>
      </c>
      <c r="W295" s="161"/>
      <c r="X295" s="162">
        <v>9.4700000000000006</v>
      </c>
      <c r="Y295" s="41"/>
      <c r="Z295" s="153">
        <f t="shared" si="8"/>
        <v>1181179</v>
      </c>
      <c r="AC295" s="241"/>
      <c r="AD295" s="241"/>
      <c r="AE295" s="241"/>
      <c r="AG295" s="259"/>
      <c r="AH295" s="259"/>
    </row>
    <row r="296" spans="1:34" x14ac:dyDescent="0.2">
      <c r="A296" s="116">
        <v>316</v>
      </c>
      <c r="B296" s="36" t="s">
        <v>78</v>
      </c>
      <c r="C296" s="148"/>
      <c r="D296" s="146">
        <v>2839806.72</v>
      </c>
      <c r="E296" s="146"/>
      <c r="F296" s="155">
        <v>46022</v>
      </c>
      <c r="G296" s="152"/>
      <c r="H296" s="156" t="s">
        <v>79</v>
      </c>
      <c r="I296" s="23"/>
      <c r="J296" s="157">
        <v>-7</v>
      </c>
      <c r="K296" s="164"/>
      <c r="L296" s="149">
        <f t="shared" si="7"/>
        <v>133755</v>
      </c>
      <c r="M296" s="165"/>
      <c r="N296" s="158">
        <v>4.71</v>
      </c>
      <c r="O296" s="146"/>
      <c r="P296" s="155">
        <v>46022</v>
      </c>
      <c r="Q296" s="152"/>
      <c r="R296" s="155" t="s">
        <v>80</v>
      </c>
      <c r="T296" s="159">
        <v>-4</v>
      </c>
      <c r="U296" s="160"/>
      <c r="V296" s="153">
        <v>341532</v>
      </c>
      <c r="W296" s="161"/>
      <c r="X296" s="162">
        <v>12.03</v>
      </c>
      <c r="Y296" s="41"/>
      <c r="Z296" s="153">
        <f t="shared" si="8"/>
        <v>207777</v>
      </c>
      <c r="AC296" s="241"/>
      <c r="AD296" s="241"/>
      <c r="AE296" s="241"/>
      <c r="AG296" s="259"/>
      <c r="AH296" s="259"/>
    </row>
    <row r="297" spans="1:34" ht="15" x14ac:dyDescent="0.25">
      <c r="A297" s="116"/>
      <c r="B297" s="42" t="s">
        <v>153</v>
      </c>
      <c r="C297" s="148"/>
      <c r="D297" s="172">
        <f>+SUBTOTAL(9,D290:D296)</f>
        <v>212417741.84999996</v>
      </c>
      <c r="E297" s="146"/>
      <c r="F297" s="151"/>
      <c r="G297" s="152"/>
      <c r="H297" s="45"/>
      <c r="I297" s="23"/>
      <c r="J297" s="130"/>
      <c r="K297" s="164"/>
      <c r="L297" s="173">
        <f>+SUBTOTAL(9,L290:L296)</f>
        <v>8864871</v>
      </c>
      <c r="M297" s="165"/>
      <c r="N297" s="43">
        <f>+ROUND(L297/$D297*100,2)</f>
        <v>4.17</v>
      </c>
      <c r="O297" s="146"/>
      <c r="P297" s="151"/>
      <c r="Q297" s="152"/>
      <c r="T297" s="130"/>
      <c r="U297" s="160"/>
      <c r="V297" s="174">
        <f>+SUBTOTAL(9,V290:V296)</f>
        <v>18736549</v>
      </c>
      <c r="W297" s="161"/>
      <c r="X297" s="44">
        <f>+ROUND(V297/$D297*100,2)</f>
        <v>8.82</v>
      </c>
      <c r="Y297" s="41"/>
      <c r="Z297" s="174">
        <f>+SUBTOTAL(9,Z290:Z296)</f>
        <v>9871678</v>
      </c>
      <c r="AC297" s="241"/>
      <c r="AD297" s="241"/>
      <c r="AE297" s="241"/>
      <c r="AG297" s="259"/>
      <c r="AH297" s="259"/>
    </row>
    <row r="298" spans="1:34" x14ac:dyDescent="0.2">
      <c r="A298" s="116"/>
      <c r="B298" s="36"/>
      <c r="C298" s="148"/>
      <c r="D298" s="146"/>
      <c r="E298" s="146"/>
      <c r="F298" s="151"/>
      <c r="G298" s="152"/>
      <c r="H298" s="45"/>
      <c r="I298" s="23"/>
      <c r="J298" s="130"/>
      <c r="K298" s="164"/>
      <c r="L298" s="149"/>
      <c r="M298" s="165"/>
      <c r="N298" s="150"/>
      <c r="O298" s="146"/>
      <c r="P298" s="151"/>
      <c r="Q298" s="152"/>
      <c r="T298" s="130"/>
      <c r="U298" s="160"/>
      <c r="V298" s="153"/>
      <c r="W298" s="161"/>
      <c r="X298" s="154"/>
      <c r="Y298" s="41"/>
      <c r="Z298" s="153"/>
      <c r="AC298" s="241"/>
      <c r="AD298" s="241"/>
      <c r="AE298" s="241"/>
      <c r="AG298" s="259"/>
      <c r="AH298" s="259"/>
    </row>
    <row r="299" spans="1:34" x14ac:dyDescent="0.2">
      <c r="A299" s="144" t="s">
        <v>154</v>
      </c>
      <c r="B299" s="36"/>
      <c r="C299" s="148"/>
      <c r="D299" s="146">
        <f>+SUBTOTAL(9,D259:D298)</f>
        <v>1452024355.0099998</v>
      </c>
      <c r="E299" s="146"/>
      <c r="F299" s="151"/>
      <c r="G299" s="152"/>
      <c r="H299" s="45"/>
      <c r="I299" s="23"/>
      <c r="J299" s="130"/>
      <c r="K299" s="164"/>
      <c r="L299" s="149">
        <f>+SUBTOTAL(9,L259:L298)</f>
        <v>68714041</v>
      </c>
      <c r="M299" s="165"/>
      <c r="N299" s="150"/>
      <c r="O299" s="146"/>
      <c r="P299" s="151"/>
      <c r="Q299" s="152"/>
      <c r="T299" s="130"/>
      <c r="U299" s="160"/>
      <c r="V299" s="153">
        <f>+SUBTOTAL(9,V259:V298)</f>
        <v>127294607</v>
      </c>
      <c r="W299" s="161"/>
      <c r="X299" s="154"/>
      <c r="Y299" s="41"/>
      <c r="Z299" s="153">
        <f>+SUBTOTAL(9,Z259:Z298)</f>
        <v>58580566</v>
      </c>
      <c r="AC299" s="241"/>
      <c r="AD299" s="241"/>
      <c r="AE299" s="241"/>
      <c r="AG299" s="259"/>
      <c r="AH299" s="259"/>
    </row>
    <row r="300" spans="1:34" x14ac:dyDescent="0.2">
      <c r="A300" s="116"/>
      <c r="B300" s="36"/>
      <c r="C300" s="148"/>
      <c r="D300" s="146"/>
      <c r="E300" s="146"/>
      <c r="F300" s="151"/>
      <c r="G300" s="152"/>
      <c r="H300" s="45"/>
      <c r="I300" s="23"/>
      <c r="J300" s="130"/>
      <c r="K300" s="164"/>
      <c r="L300" s="149"/>
      <c r="M300" s="165"/>
      <c r="N300" s="150"/>
      <c r="O300" s="146"/>
      <c r="P300" s="151"/>
      <c r="Q300" s="152"/>
      <c r="T300" s="130"/>
      <c r="U300" s="160"/>
      <c r="V300" s="153"/>
      <c r="W300" s="161"/>
      <c r="X300" s="154"/>
      <c r="Y300" s="41"/>
      <c r="Z300" s="153"/>
      <c r="AC300" s="241"/>
      <c r="AD300" s="241"/>
      <c r="AE300" s="241"/>
      <c r="AG300" s="259"/>
      <c r="AH300" s="259"/>
    </row>
    <row r="301" spans="1:34" x14ac:dyDescent="0.2">
      <c r="A301" s="116"/>
      <c r="B301" s="36"/>
      <c r="C301" s="148"/>
      <c r="D301" s="146"/>
      <c r="E301" s="146"/>
      <c r="F301" s="151"/>
      <c r="G301" s="152"/>
      <c r="H301" s="45"/>
      <c r="I301" s="23"/>
      <c r="J301" s="130"/>
      <c r="K301" s="164"/>
      <c r="L301" s="149"/>
      <c r="M301" s="165"/>
      <c r="N301" s="150"/>
      <c r="O301" s="146"/>
      <c r="P301" s="151"/>
      <c r="Q301" s="152"/>
      <c r="T301" s="130"/>
      <c r="U301" s="160"/>
      <c r="V301" s="153"/>
      <c r="W301" s="161"/>
      <c r="X301" s="154"/>
      <c r="Y301" s="41"/>
      <c r="Z301" s="153"/>
      <c r="AC301" s="241"/>
      <c r="AD301" s="241"/>
      <c r="AE301" s="241"/>
      <c r="AG301" s="259"/>
      <c r="AH301" s="259"/>
    </row>
    <row r="302" spans="1:34" x14ac:dyDescent="0.2">
      <c r="A302" s="144" t="s">
        <v>155</v>
      </c>
      <c r="B302" s="36"/>
      <c r="C302" s="148"/>
      <c r="D302" s="146"/>
      <c r="E302" s="146"/>
      <c r="F302" s="151"/>
      <c r="G302" s="152"/>
      <c r="H302" s="45"/>
      <c r="I302" s="23"/>
      <c r="J302" s="130"/>
      <c r="K302" s="164"/>
      <c r="L302" s="149"/>
      <c r="M302" s="165"/>
      <c r="N302" s="150"/>
      <c r="O302" s="146"/>
      <c r="P302" s="151"/>
      <c r="Q302" s="152"/>
      <c r="T302" s="130"/>
      <c r="U302" s="160"/>
      <c r="V302" s="153"/>
      <c r="W302" s="161"/>
      <c r="X302" s="154"/>
      <c r="Y302" s="41"/>
      <c r="Z302" s="153"/>
      <c r="AC302" s="241"/>
      <c r="AD302" s="241"/>
      <c r="AE302" s="241"/>
      <c r="AG302" s="259"/>
      <c r="AH302" s="259"/>
    </row>
    <row r="303" spans="1:34" x14ac:dyDescent="0.2">
      <c r="A303" s="116"/>
      <c r="B303" s="36"/>
      <c r="C303" s="148"/>
      <c r="D303" s="146"/>
      <c r="E303" s="146"/>
      <c r="F303" s="151"/>
      <c r="G303" s="152"/>
      <c r="H303" s="45"/>
      <c r="I303" s="23"/>
      <c r="J303" s="130"/>
      <c r="K303" s="164"/>
      <c r="L303" s="149"/>
      <c r="M303" s="165"/>
      <c r="N303" s="150"/>
      <c r="O303" s="146"/>
      <c r="P303" s="151"/>
      <c r="Q303" s="152"/>
      <c r="T303" s="130"/>
      <c r="U303" s="160"/>
      <c r="V303" s="153"/>
      <c r="W303" s="161"/>
      <c r="X303" s="154"/>
      <c r="Y303" s="41"/>
      <c r="Z303" s="153"/>
      <c r="AC303" s="241"/>
      <c r="AD303" s="241"/>
      <c r="AE303" s="241"/>
      <c r="AG303" s="259"/>
      <c r="AH303" s="259"/>
    </row>
    <row r="304" spans="1:34" x14ac:dyDescent="0.2">
      <c r="A304" s="116"/>
      <c r="B304" s="36" t="s">
        <v>156</v>
      </c>
      <c r="C304" s="148"/>
      <c r="D304" s="146"/>
      <c r="E304" s="146"/>
      <c r="F304" s="151"/>
      <c r="G304" s="152"/>
      <c r="H304" s="45"/>
      <c r="I304" s="23"/>
      <c r="J304" s="130"/>
      <c r="K304" s="164"/>
      <c r="L304" s="149"/>
      <c r="M304" s="165"/>
      <c r="N304" s="150"/>
      <c r="O304" s="146"/>
      <c r="P304" s="151"/>
      <c r="Q304" s="152"/>
      <c r="T304" s="130"/>
      <c r="U304" s="160"/>
      <c r="V304" s="153"/>
      <c r="W304" s="161"/>
      <c r="X304" s="154"/>
      <c r="Y304" s="41"/>
      <c r="Z304" s="153"/>
      <c r="AC304" s="241"/>
      <c r="AD304" s="241"/>
      <c r="AE304" s="241"/>
      <c r="AG304" s="259"/>
      <c r="AH304" s="259"/>
    </row>
    <row r="305" spans="1:34" x14ac:dyDescent="0.2">
      <c r="A305" s="116">
        <v>311</v>
      </c>
      <c r="B305" s="36" t="s">
        <v>66</v>
      </c>
      <c r="C305" s="148"/>
      <c r="D305" s="146">
        <v>21072370.449999999</v>
      </c>
      <c r="E305" s="146"/>
      <c r="F305" s="155">
        <v>47118</v>
      </c>
      <c r="G305" s="152"/>
      <c r="H305" s="156" t="s">
        <v>522</v>
      </c>
      <c r="I305" s="23"/>
      <c r="J305" s="157">
        <v>-5</v>
      </c>
      <c r="K305" s="164"/>
      <c r="L305" s="149">
        <f>+ROUND(N305*D305/100,0)</f>
        <v>975651</v>
      </c>
      <c r="M305" s="165"/>
      <c r="N305" s="158">
        <v>4.63</v>
      </c>
      <c r="O305" s="146"/>
      <c r="P305" s="155">
        <v>47118</v>
      </c>
      <c r="Q305" s="152"/>
      <c r="R305" s="155" t="s">
        <v>68</v>
      </c>
      <c r="T305" s="159">
        <v>-11</v>
      </c>
      <c r="U305" s="160"/>
      <c r="V305" s="153">
        <v>1792623</v>
      </c>
      <c r="W305" s="161"/>
      <c r="X305" s="162">
        <v>8.51</v>
      </c>
      <c r="Y305" s="41"/>
      <c r="Z305" s="153">
        <f>+V305-L305</f>
        <v>816972</v>
      </c>
      <c r="AC305" s="241"/>
      <c r="AD305" s="241"/>
      <c r="AE305" s="241"/>
      <c r="AG305" s="259"/>
      <c r="AH305" s="259"/>
    </row>
    <row r="306" spans="1:34" x14ac:dyDescent="0.2">
      <c r="A306" s="116">
        <v>312</v>
      </c>
      <c r="B306" s="36" t="s">
        <v>69</v>
      </c>
      <c r="C306" s="148"/>
      <c r="D306" s="146">
        <v>153722644.30000001</v>
      </c>
      <c r="E306" s="146"/>
      <c r="F306" s="155">
        <v>47118</v>
      </c>
      <c r="G306" s="152"/>
      <c r="H306" s="156" t="s">
        <v>523</v>
      </c>
      <c r="I306" s="23"/>
      <c r="J306" s="157">
        <v>-5</v>
      </c>
      <c r="K306" s="164"/>
      <c r="L306" s="149">
        <f>+ROUND(N306*D306/100,0)</f>
        <v>8008950</v>
      </c>
      <c r="M306" s="165"/>
      <c r="N306" s="158">
        <v>5.21</v>
      </c>
      <c r="O306" s="146"/>
      <c r="P306" s="155">
        <v>47118</v>
      </c>
      <c r="Q306" s="152"/>
      <c r="R306" s="155" t="s">
        <v>71</v>
      </c>
      <c r="T306" s="159">
        <v>-11</v>
      </c>
      <c r="U306" s="160"/>
      <c r="V306" s="153">
        <v>15210244</v>
      </c>
      <c r="W306" s="161"/>
      <c r="X306" s="162">
        <v>9.89</v>
      </c>
      <c r="Y306" s="41"/>
      <c r="Z306" s="153">
        <f>+V306-L306</f>
        <v>7201294</v>
      </c>
      <c r="AC306" s="241"/>
      <c r="AD306" s="241"/>
      <c r="AE306" s="241"/>
      <c r="AG306" s="259"/>
      <c r="AH306" s="259"/>
    </row>
    <row r="307" spans="1:34" x14ac:dyDescent="0.2">
      <c r="A307" s="116">
        <v>314</v>
      </c>
      <c r="B307" s="36" t="s">
        <v>72</v>
      </c>
      <c r="C307" s="148"/>
      <c r="D307" s="146">
        <v>20181758.579999998</v>
      </c>
      <c r="E307" s="146"/>
      <c r="F307" s="155">
        <v>47118</v>
      </c>
      <c r="G307" s="152"/>
      <c r="H307" s="156" t="s">
        <v>524</v>
      </c>
      <c r="I307" s="23"/>
      <c r="J307" s="157">
        <v>-6</v>
      </c>
      <c r="K307" s="164"/>
      <c r="L307" s="149">
        <f>+ROUND(N307*D307/100,0)</f>
        <v>896070</v>
      </c>
      <c r="M307" s="165"/>
      <c r="N307" s="158">
        <v>4.4400000000000004</v>
      </c>
      <c r="O307" s="146"/>
      <c r="P307" s="155">
        <v>47118</v>
      </c>
      <c r="Q307" s="152"/>
      <c r="R307" s="155" t="s">
        <v>74</v>
      </c>
      <c r="T307" s="159">
        <v>-11</v>
      </c>
      <c r="U307" s="160"/>
      <c r="V307" s="153">
        <v>1909631</v>
      </c>
      <c r="W307" s="161"/>
      <c r="X307" s="162">
        <v>9.4600000000000009</v>
      </c>
      <c r="Y307" s="41"/>
      <c r="Z307" s="153">
        <f>+V307-L307</f>
        <v>1013561</v>
      </c>
      <c r="AC307" s="241"/>
      <c r="AD307" s="241"/>
      <c r="AE307" s="241"/>
      <c r="AG307" s="259"/>
      <c r="AH307" s="259"/>
    </row>
    <row r="308" spans="1:34" x14ac:dyDescent="0.2">
      <c r="A308" s="116">
        <v>315</v>
      </c>
      <c r="B308" s="36" t="s">
        <v>75</v>
      </c>
      <c r="C308" s="148"/>
      <c r="D308" s="146">
        <v>20855689.91</v>
      </c>
      <c r="E308" s="146"/>
      <c r="F308" s="155">
        <v>47118</v>
      </c>
      <c r="G308" s="152"/>
      <c r="H308" s="156" t="s">
        <v>76</v>
      </c>
      <c r="I308" s="23"/>
      <c r="J308" s="157">
        <v>-4</v>
      </c>
      <c r="K308" s="164"/>
      <c r="L308" s="149">
        <f>+ROUND(N308*D308/100,0)</f>
        <v>1138721</v>
      </c>
      <c r="M308" s="165"/>
      <c r="N308" s="158">
        <v>5.46</v>
      </c>
      <c r="O308" s="146"/>
      <c r="P308" s="155">
        <v>47118</v>
      </c>
      <c r="Q308" s="152"/>
      <c r="R308" s="155" t="s">
        <v>77</v>
      </c>
      <c r="T308" s="159">
        <v>-11</v>
      </c>
      <c r="U308" s="160"/>
      <c r="V308" s="153">
        <v>1961905</v>
      </c>
      <c r="W308" s="161"/>
      <c r="X308" s="162">
        <v>9.41</v>
      </c>
      <c r="Y308" s="41"/>
      <c r="Z308" s="153">
        <f>+V308-L308</f>
        <v>823184</v>
      </c>
      <c r="AC308" s="241"/>
      <c r="AD308" s="241"/>
      <c r="AE308" s="241"/>
      <c r="AG308" s="259"/>
      <c r="AH308" s="259"/>
    </row>
    <row r="309" spans="1:34" x14ac:dyDescent="0.2">
      <c r="A309" s="116">
        <v>316</v>
      </c>
      <c r="B309" s="36" t="s">
        <v>78</v>
      </c>
      <c r="C309" s="148"/>
      <c r="D309" s="146">
        <v>87024.65</v>
      </c>
      <c r="E309" s="146"/>
      <c r="F309" s="155">
        <v>47118</v>
      </c>
      <c r="G309" s="152"/>
      <c r="H309" s="156" t="s">
        <v>79</v>
      </c>
      <c r="I309" s="23"/>
      <c r="J309" s="157">
        <v>-5</v>
      </c>
      <c r="K309" s="164"/>
      <c r="L309" s="149">
        <f>+ROUND(N309*D309/100,0)</f>
        <v>4682</v>
      </c>
      <c r="M309" s="165"/>
      <c r="N309" s="158">
        <v>5.38</v>
      </c>
      <c r="O309" s="146"/>
      <c r="P309" s="155">
        <v>47118</v>
      </c>
      <c r="Q309" s="152"/>
      <c r="R309" s="155" t="s">
        <v>80</v>
      </c>
      <c r="T309" s="159">
        <v>-9</v>
      </c>
      <c r="U309" s="160"/>
      <c r="V309" s="153">
        <v>6411</v>
      </c>
      <c r="W309" s="161"/>
      <c r="X309" s="162">
        <v>7.37</v>
      </c>
      <c r="Y309" s="41"/>
      <c r="Z309" s="153">
        <f>+V309-L309</f>
        <v>1729</v>
      </c>
      <c r="AC309" s="241"/>
      <c r="AD309" s="241"/>
      <c r="AE309" s="241"/>
      <c r="AG309" s="259"/>
      <c r="AH309" s="259"/>
    </row>
    <row r="310" spans="1:34" ht="15" x14ac:dyDescent="0.25">
      <c r="A310" s="116"/>
      <c r="B310" s="42" t="s">
        <v>157</v>
      </c>
      <c r="C310" s="148"/>
      <c r="D310" s="166">
        <f>+SUBTOTAL(9,D304:D309)</f>
        <v>215919487.88999999</v>
      </c>
      <c r="E310" s="146"/>
      <c r="F310" s="151"/>
      <c r="G310" s="152"/>
      <c r="H310" s="156"/>
      <c r="I310" s="23"/>
      <c r="J310" s="130"/>
      <c r="K310" s="164"/>
      <c r="L310" s="167">
        <f>+SUBTOTAL(9,L304:L309)</f>
        <v>11024074</v>
      </c>
      <c r="M310" s="165"/>
      <c r="N310" s="43">
        <f>+ROUND(L310/$D310*100,2)</f>
        <v>5.1100000000000003</v>
      </c>
      <c r="O310" s="146"/>
      <c r="P310" s="151"/>
      <c r="Q310" s="152"/>
      <c r="T310" s="130"/>
      <c r="U310" s="160"/>
      <c r="V310" s="168">
        <f>+SUBTOTAL(9,V304:V309)</f>
        <v>20880814</v>
      </c>
      <c r="W310" s="161"/>
      <c r="X310" s="44">
        <f>+ROUND(V310/$D310*100,2)</f>
        <v>9.67</v>
      </c>
      <c r="Y310" s="41"/>
      <c r="Z310" s="168">
        <f>+SUBTOTAL(9,Z304:Z309)</f>
        <v>9856740</v>
      </c>
      <c r="AC310" s="241"/>
      <c r="AD310" s="241"/>
      <c r="AE310" s="241"/>
      <c r="AG310" s="259"/>
      <c r="AH310" s="259"/>
    </row>
    <row r="311" spans="1:34" x14ac:dyDescent="0.2">
      <c r="A311" s="116"/>
      <c r="B311" s="36"/>
      <c r="C311" s="148"/>
      <c r="D311" s="146"/>
      <c r="E311" s="146"/>
      <c r="F311" s="151"/>
      <c r="G311" s="152"/>
      <c r="H311" s="45"/>
      <c r="I311" s="23"/>
      <c r="J311" s="130"/>
      <c r="K311" s="164"/>
      <c r="L311" s="149"/>
      <c r="M311" s="165"/>
      <c r="N311" s="150"/>
      <c r="O311" s="146"/>
      <c r="P311" s="151"/>
      <c r="Q311" s="152"/>
      <c r="T311" s="130"/>
      <c r="U311" s="160"/>
      <c r="V311" s="153"/>
      <c r="W311" s="161"/>
      <c r="X311" s="154"/>
      <c r="Y311" s="41"/>
      <c r="Z311" s="153"/>
      <c r="AC311" s="241"/>
      <c r="AD311" s="241"/>
      <c r="AE311" s="241"/>
      <c r="AG311" s="259"/>
      <c r="AH311" s="259"/>
    </row>
    <row r="312" spans="1:34" x14ac:dyDescent="0.2">
      <c r="A312" s="116"/>
      <c r="B312" s="36" t="s">
        <v>158</v>
      </c>
      <c r="C312" s="148"/>
      <c r="D312" s="146"/>
      <c r="E312" s="146"/>
      <c r="F312" s="151"/>
      <c r="G312" s="152"/>
      <c r="H312" s="45"/>
      <c r="I312" s="23"/>
      <c r="J312" s="130"/>
      <c r="K312" s="164"/>
      <c r="L312" s="149"/>
      <c r="M312" s="165"/>
      <c r="N312" s="150"/>
      <c r="O312" s="146"/>
      <c r="P312" s="151"/>
      <c r="Q312" s="152"/>
      <c r="T312" s="130"/>
      <c r="U312" s="160"/>
      <c r="V312" s="153"/>
      <c r="W312" s="161"/>
      <c r="X312" s="154"/>
      <c r="Y312" s="41"/>
      <c r="Z312" s="153"/>
      <c r="AC312" s="241"/>
      <c r="AD312" s="241"/>
      <c r="AE312" s="241"/>
      <c r="AG312" s="259"/>
      <c r="AH312" s="259"/>
    </row>
    <row r="313" spans="1:34" x14ac:dyDescent="0.2">
      <c r="A313" s="116">
        <v>311</v>
      </c>
      <c r="B313" s="36" t="s">
        <v>66</v>
      </c>
      <c r="C313" s="148"/>
      <c r="D313" s="146">
        <v>29261980.41</v>
      </c>
      <c r="E313" s="146"/>
      <c r="F313" s="155">
        <v>47118</v>
      </c>
      <c r="G313" s="152"/>
      <c r="H313" s="156" t="s">
        <v>522</v>
      </c>
      <c r="I313" s="23"/>
      <c r="J313" s="157">
        <v>-5</v>
      </c>
      <c r="K313" s="164"/>
      <c r="L313" s="149">
        <f>+ROUND(N313*D313/100,0)</f>
        <v>1354830</v>
      </c>
      <c r="M313" s="165"/>
      <c r="N313" s="158">
        <v>4.63</v>
      </c>
      <c r="O313" s="146"/>
      <c r="P313" s="155">
        <v>47118</v>
      </c>
      <c r="Q313" s="152"/>
      <c r="R313" s="155" t="s">
        <v>68</v>
      </c>
      <c r="T313" s="159">
        <v>-11</v>
      </c>
      <c r="U313" s="160"/>
      <c r="V313" s="153">
        <v>2785325</v>
      </c>
      <c r="W313" s="161"/>
      <c r="X313" s="162">
        <v>9.52</v>
      </c>
      <c r="Y313" s="41"/>
      <c r="Z313" s="153">
        <f>+V313-L313</f>
        <v>1430495</v>
      </c>
      <c r="AC313" s="241"/>
      <c r="AD313" s="241"/>
      <c r="AE313" s="241"/>
      <c r="AG313" s="259"/>
      <c r="AH313" s="259"/>
    </row>
    <row r="314" spans="1:34" x14ac:dyDescent="0.2">
      <c r="A314" s="116">
        <v>312</v>
      </c>
      <c r="B314" s="36" t="s">
        <v>69</v>
      </c>
      <c r="C314" s="148"/>
      <c r="D314" s="146">
        <v>192015148.19999999</v>
      </c>
      <c r="E314" s="146"/>
      <c r="F314" s="155">
        <v>47118</v>
      </c>
      <c r="G314" s="152"/>
      <c r="H314" s="156" t="s">
        <v>523</v>
      </c>
      <c r="I314" s="23"/>
      <c r="J314" s="157">
        <v>-5</v>
      </c>
      <c r="K314" s="164"/>
      <c r="L314" s="149">
        <f>+ROUND(N314*D314/100,0)</f>
        <v>10003989</v>
      </c>
      <c r="M314" s="165"/>
      <c r="N314" s="158">
        <v>5.21</v>
      </c>
      <c r="O314" s="146"/>
      <c r="P314" s="155">
        <v>47118</v>
      </c>
      <c r="Q314" s="152"/>
      <c r="R314" s="155" t="s">
        <v>71</v>
      </c>
      <c r="T314" s="159">
        <v>-11</v>
      </c>
      <c r="U314" s="160"/>
      <c r="V314" s="153">
        <v>18830143</v>
      </c>
      <c r="W314" s="161"/>
      <c r="X314" s="162">
        <v>9.81</v>
      </c>
      <c r="Y314" s="41"/>
      <c r="Z314" s="153">
        <f>+V314-L314</f>
        <v>8826154</v>
      </c>
      <c r="AC314" s="241"/>
      <c r="AD314" s="241"/>
      <c r="AE314" s="241"/>
      <c r="AG314" s="259"/>
      <c r="AH314" s="259"/>
    </row>
    <row r="315" spans="1:34" x14ac:dyDescent="0.2">
      <c r="A315" s="116">
        <v>314</v>
      </c>
      <c r="B315" s="36" t="s">
        <v>72</v>
      </c>
      <c r="C315" s="148"/>
      <c r="D315" s="146">
        <v>27319305.469999999</v>
      </c>
      <c r="E315" s="146"/>
      <c r="F315" s="155">
        <v>47118</v>
      </c>
      <c r="G315" s="152"/>
      <c r="H315" s="156" t="s">
        <v>524</v>
      </c>
      <c r="I315" s="23"/>
      <c r="J315" s="157">
        <v>-6</v>
      </c>
      <c r="K315" s="164"/>
      <c r="L315" s="149">
        <f>+ROUND(N315*D315/100,0)</f>
        <v>1212977</v>
      </c>
      <c r="M315" s="165"/>
      <c r="N315" s="158">
        <v>4.4400000000000004</v>
      </c>
      <c r="O315" s="146"/>
      <c r="P315" s="155">
        <v>47118</v>
      </c>
      <c r="Q315" s="152"/>
      <c r="R315" s="155" t="s">
        <v>74</v>
      </c>
      <c r="T315" s="159">
        <v>-11</v>
      </c>
      <c r="U315" s="160"/>
      <c r="V315" s="153">
        <v>2763623</v>
      </c>
      <c r="W315" s="161"/>
      <c r="X315" s="162">
        <v>10.119999999999999</v>
      </c>
      <c r="Y315" s="41"/>
      <c r="Z315" s="153">
        <f>+V315-L315</f>
        <v>1550646</v>
      </c>
      <c r="AC315" s="241"/>
      <c r="AD315" s="241"/>
      <c r="AE315" s="241"/>
      <c r="AG315" s="259"/>
      <c r="AH315" s="259"/>
    </row>
    <row r="316" spans="1:34" x14ac:dyDescent="0.2">
      <c r="A316" s="116">
        <v>315</v>
      </c>
      <c r="B316" s="36" t="s">
        <v>75</v>
      </c>
      <c r="C316" s="148"/>
      <c r="D316" s="146">
        <v>30036945.010000002</v>
      </c>
      <c r="E316" s="146"/>
      <c r="F316" s="155">
        <v>47118</v>
      </c>
      <c r="G316" s="152"/>
      <c r="H316" s="156" t="s">
        <v>76</v>
      </c>
      <c r="I316" s="23"/>
      <c r="J316" s="157">
        <v>-4</v>
      </c>
      <c r="K316" s="164"/>
      <c r="L316" s="149">
        <f>+ROUND(N316*D316/100,0)</f>
        <v>1640017</v>
      </c>
      <c r="M316" s="165"/>
      <c r="N316" s="158">
        <v>5.46</v>
      </c>
      <c r="O316" s="146"/>
      <c r="P316" s="155">
        <v>47118</v>
      </c>
      <c r="Q316" s="152"/>
      <c r="R316" s="155" t="s">
        <v>77</v>
      </c>
      <c r="T316" s="159">
        <v>-11</v>
      </c>
      <c r="U316" s="160"/>
      <c r="V316" s="153">
        <v>2806249</v>
      </c>
      <c r="W316" s="161"/>
      <c r="X316" s="162">
        <v>9.34</v>
      </c>
      <c r="Y316" s="41"/>
      <c r="Z316" s="153">
        <f>+V316-L316</f>
        <v>1166232</v>
      </c>
      <c r="AC316" s="241"/>
      <c r="AD316" s="241"/>
      <c r="AE316" s="241"/>
      <c r="AG316" s="259"/>
      <c r="AH316" s="259"/>
    </row>
    <row r="317" spans="1:34" x14ac:dyDescent="0.2">
      <c r="A317" s="116">
        <v>316</v>
      </c>
      <c r="B317" s="36" t="s">
        <v>78</v>
      </c>
      <c r="C317" s="148"/>
      <c r="D317" s="146">
        <v>357453.77</v>
      </c>
      <c r="E317" s="146"/>
      <c r="F317" s="155">
        <v>47118</v>
      </c>
      <c r="G317" s="152"/>
      <c r="H317" s="156" t="s">
        <v>79</v>
      </c>
      <c r="I317" s="23"/>
      <c r="J317" s="157">
        <v>-5</v>
      </c>
      <c r="K317" s="164"/>
      <c r="L317" s="149">
        <f>+ROUND(N317*D317/100,0)</f>
        <v>19231</v>
      </c>
      <c r="M317" s="165"/>
      <c r="N317" s="158">
        <v>5.38</v>
      </c>
      <c r="O317" s="146"/>
      <c r="P317" s="155">
        <v>47118</v>
      </c>
      <c r="Q317" s="152"/>
      <c r="R317" s="155" t="s">
        <v>80</v>
      </c>
      <c r="T317" s="159">
        <v>-9</v>
      </c>
      <c r="U317" s="160"/>
      <c r="V317" s="153">
        <v>26551</v>
      </c>
      <c r="W317" s="161"/>
      <c r="X317" s="162">
        <v>7.43</v>
      </c>
      <c r="Y317" s="41"/>
      <c r="Z317" s="153">
        <f>+V317-L317</f>
        <v>7320</v>
      </c>
      <c r="AC317" s="241"/>
      <c r="AD317" s="241"/>
      <c r="AE317" s="241"/>
      <c r="AG317" s="259"/>
      <c r="AH317" s="259"/>
    </row>
    <row r="318" spans="1:34" ht="15" x14ac:dyDescent="0.25">
      <c r="A318" s="116"/>
      <c r="B318" s="42" t="s">
        <v>159</v>
      </c>
      <c r="C318" s="148"/>
      <c r="D318" s="166">
        <f>+SUBTOTAL(9,D312:D317)</f>
        <v>278990832.85999995</v>
      </c>
      <c r="E318" s="146"/>
      <c r="F318" s="151"/>
      <c r="G318" s="152"/>
      <c r="H318" s="45"/>
      <c r="I318" s="23"/>
      <c r="J318" s="130"/>
      <c r="K318" s="164"/>
      <c r="L318" s="167">
        <f>+SUBTOTAL(9,L312:L317)</f>
        <v>14231044</v>
      </c>
      <c r="M318" s="165"/>
      <c r="N318" s="43">
        <f>+ROUND(L318/$D318*100,2)</f>
        <v>5.0999999999999996</v>
      </c>
      <c r="O318" s="146"/>
      <c r="P318" s="151"/>
      <c r="Q318" s="152"/>
      <c r="T318" s="130"/>
      <c r="U318" s="160"/>
      <c r="V318" s="168">
        <f>+SUBTOTAL(9,V312:V317)</f>
        <v>27211891</v>
      </c>
      <c r="W318" s="161"/>
      <c r="X318" s="44">
        <f>+ROUND(V318/$D318*100,2)</f>
        <v>9.75</v>
      </c>
      <c r="Y318" s="41"/>
      <c r="Z318" s="168">
        <f>+SUBTOTAL(9,Z312:Z317)</f>
        <v>12980847</v>
      </c>
      <c r="AC318" s="241"/>
      <c r="AD318" s="241"/>
      <c r="AE318" s="241"/>
      <c r="AG318" s="259"/>
      <c r="AH318" s="259"/>
    </row>
    <row r="319" spans="1:34" x14ac:dyDescent="0.2">
      <c r="A319" s="116"/>
      <c r="B319" s="36"/>
      <c r="C319" s="148"/>
      <c r="D319" s="146"/>
      <c r="E319" s="146"/>
      <c r="F319" s="151"/>
      <c r="G319" s="152"/>
      <c r="H319" s="45"/>
      <c r="I319" s="23"/>
      <c r="J319" s="130"/>
      <c r="K319" s="164"/>
      <c r="L319" s="149"/>
      <c r="M319" s="165"/>
      <c r="N319" s="150"/>
      <c r="O319" s="146"/>
      <c r="P319" s="151"/>
      <c r="Q319" s="152"/>
      <c r="T319" s="130"/>
      <c r="U319" s="160"/>
      <c r="V319" s="153"/>
      <c r="W319" s="161"/>
      <c r="X319" s="154"/>
      <c r="Y319" s="41"/>
      <c r="Z319" s="153"/>
      <c r="AC319" s="241"/>
      <c r="AD319" s="241"/>
      <c r="AE319" s="241"/>
      <c r="AG319" s="259"/>
      <c r="AH319" s="259"/>
    </row>
    <row r="320" spans="1:34" x14ac:dyDescent="0.2">
      <c r="A320" s="116"/>
      <c r="B320" s="36" t="s">
        <v>160</v>
      </c>
      <c r="C320" s="148"/>
      <c r="D320" s="146"/>
      <c r="E320" s="146"/>
      <c r="F320" s="151"/>
      <c r="G320" s="152"/>
      <c r="H320" s="45"/>
      <c r="I320" s="23"/>
      <c r="J320" s="130"/>
      <c r="K320" s="164"/>
      <c r="L320" s="149"/>
      <c r="M320" s="165"/>
      <c r="N320" s="150"/>
      <c r="O320" s="146"/>
      <c r="P320" s="151"/>
      <c r="Q320" s="152"/>
      <c r="T320" s="130"/>
      <c r="U320" s="160"/>
      <c r="V320" s="153"/>
      <c r="W320" s="161"/>
      <c r="X320" s="154"/>
      <c r="Y320" s="41"/>
      <c r="Z320" s="153"/>
      <c r="AC320" s="241"/>
      <c r="AD320" s="241"/>
      <c r="AE320" s="241"/>
      <c r="AG320" s="259"/>
      <c r="AH320" s="259"/>
    </row>
    <row r="321" spans="1:34" x14ac:dyDescent="0.2">
      <c r="A321" s="116">
        <v>310.2</v>
      </c>
      <c r="B321" s="36" t="s">
        <v>64</v>
      </c>
      <c r="C321" s="148"/>
      <c r="D321" s="146">
        <v>15015.87</v>
      </c>
      <c r="E321" s="146"/>
      <c r="F321" s="155">
        <v>47118</v>
      </c>
      <c r="G321" s="152"/>
      <c r="H321" s="156" t="s">
        <v>65</v>
      </c>
      <c r="I321" s="23"/>
      <c r="J321" s="157">
        <v>0</v>
      </c>
      <c r="K321" s="164"/>
      <c r="L321" s="149">
        <f t="shared" ref="L321:L326" si="9">+ROUND(N321*D321/100,0)</f>
        <v>240</v>
      </c>
      <c r="M321" s="165"/>
      <c r="N321" s="158">
        <v>1.6</v>
      </c>
      <c r="O321" s="146"/>
      <c r="P321" s="155">
        <v>47118</v>
      </c>
      <c r="Q321" s="152"/>
      <c r="R321" s="155" t="s">
        <v>65</v>
      </c>
      <c r="T321" s="159">
        <v>0</v>
      </c>
      <c r="U321" s="160"/>
      <c r="V321" s="153">
        <v>902</v>
      </c>
      <c r="W321" s="161"/>
      <c r="X321" s="162">
        <v>6.01</v>
      </c>
      <c r="Y321" s="41"/>
      <c r="Z321" s="153">
        <f t="shared" ref="Z321:Z326" si="10">+V321-L321</f>
        <v>662</v>
      </c>
      <c r="AC321" s="241"/>
      <c r="AD321" s="241"/>
      <c r="AE321" s="241"/>
      <c r="AG321" s="259"/>
      <c r="AH321" s="259"/>
    </row>
    <row r="322" spans="1:34" x14ac:dyDescent="0.2">
      <c r="A322" s="116">
        <v>311</v>
      </c>
      <c r="B322" s="36" t="s">
        <v>66</v>
      </c>
      <c r="C322" s="148"/>
      <c r="D322" s="146">
        <v>72790234.959999993</v>
      </c>
      <c r="E322" s="146"/>
      <c r="F322" s="155">
        <v>47118</v>
      </c>
      <c r="G322" s="152"/>
      <c r="H322" s="156" t="s">
        <v>522</v>
      </c>
      <c r="I322" s="23"/>
      <c r="J322" s="157">
        <v>-5</v>
      </c>
      <c r="K322" s="164"/>
      <c r="L322" s="149">
        <f t="shared" si="9"/>
        <v>3370188</v>
      </c>
      <c r="M322" s="165"/>
      <c r="N322" s="158">
        <v>4.63</v>
      </c>
      <c r="O322" s="146"/>
      <c r="P322" s="155">
        <v>47118</v>
      </c>
      <c r="Q322" s="152"/>
      <c r="R322" s="155" t="s">
        <v>68</v>
      </c>
      <c r="T322" s="159">
        <v>-11</v>
      </c>
      <c r="U322" s="160"/>
      <c r="V322" s="153">
        <v>6905894</v>
      </c>
      <c r="W322" s="161"/>
      <c r="X322" s="162">
        <v>9.49</v>
      </c>
      <c r="Y322" s="41"/>
      <c r="Z322" s="153">
        <f t="shared" si="10"/>
        <v>3535706</v>
      </c>
      <c r="AC322" s="241"/>
      <c r="AD322" s="241"/>
      <c r="AE322" s="241"/>
      <c r="AG322" s="259"/>
      <c r="AH322" s="259"/>
    </row>
    <row r="323" spans="1:34" x14ac:dyDescent="0.2">
      <c r="A323" s="116">
        <v>312</v>
      </c>
      <c r="B323" s="36" t="s">
        <v>69</v>
      </c>
      <c r="C323" s="148"/>
      <c r="D323" s="146">
        <v>44931417.210000001</v>
      </c>
      <c r="E323" s="146"/>
      <c r="F323" s="155">
        <v>47118</v>
      </c>
      <c r="G323" s="152"/>
      <c r="H323" s="156" t="s">
        <v>523</v>
      </c>
      <c r="I323" s="23"/>
      <c r="J323" s="157">
        <v>-5</v>
      </c>
      <c r="K323" s="164"/>
      <c r="L323" s="149">
        <f t="shared" si="9"/>
        <v>2340927</v>
      </c>
      <c r="M323" s="165"/>
      <c r="N323" s="158">
        <v>5.21</v>
      </c>
      <c r="O323" s="146"/>
      <c r="P323" s="155">
        <v>47118</v>
      </c>
      <c r="Q323" s="152"/>
      <c r="R323" s="155" t="s">
        <v>71</v>
      </c>
      <c r="T323" s="159">
        <v>-11</v>
      </c>
      <c r="U323" s="160"/>
      <c r="V323" s="153">
        <v>4280217</v>
      </c>
      <c r="W323" s="161"/>
      <c r="X323" s="162">
        <v>9.5299999999999994</v>
      </c>
      <c r="Y323" s="41"/>
      <c r="Z323" s="153">
        <f t="shared" si="10"/>
        <v>1939290</v>
      </c>
      <c r="AC323" s="241"/>
      <c r="AD323" s="241"/>
      <c r="AE323" s="241"/>
      <c r="AG323" s="259"/>
      <c r="AH323" s="259"/>
    </row>
    <row r="324" spans="1:34" x14ac:dyDescent="0.2">
      <c r="A324" s="116">
        <v>314</v>
      </c>
      <c r="B324" s="36" t="s">
        <v>72</v>
      </c>
      <c r="C324" s="148"/>
      <c r="D324" s="146">
        <v>1742558.09</v>
      </c>
      <c r="E324" s="146"/>
      <c r="F324" s="155">
        <v>47118</v>
      </c>
      <c r="G324" s="152"/>
      <c r="H324" s="156" t="s">
        <v>524</v>
      </c>
      <c r="I324" s="23"/>
      <c r="J324" s="157">
        <v>-6</v>
      </c>
      <c r="K324" s="164"/>
      <c r="L324" s="149">
        <f t="shared" si="9"/>
        <v>77370</v>
      </c>
      <c r="M324" s="165"/>
      <c r="N324" s="158">
        <v>4.4400000000000004</v>
      </c>
      <c r="O324" s="146"/>
      <c r="P324" s="155">
        <v>47118</v>
      </c>
      <c r="Q324" s="152"/>
      <c r="R324" s="155" t="s">
        <v>74</v>
      </c>
      <c r="T324" s="159">
        <v>-11</v>
      </c>
      <c r="U324" s="160"/>
      <c r="V324" s="153">
        <v>179798</v>
      </c>
      <c r="W324" s="161"/>
      <c r="X324" s="162">
        <v>10.32</v>
      </c>
      <c r="Y324" s="41"/>
      <c r="Z324" s="153">
        <f t="shared" si="10"/>
        <v>102428</v>
      </c>
      <c r="AC324" s="241"/>
      <c r="AD324" s="241"/>
      <c r="AE324" s="241"/>
      <c r="AG324" s="259"/>
      <c r="AH324" s="259"/>
    </row>
    <row r="325" spans="1:34" x14ac:dyDescent="0.2">
      <c r="A325" s="116">
        <v>315</v>
      </c>
      <c r="B325" s="36" t="s">
        <v>75</v>
      </c>
      <c r="C325" s="148"/>
      <c r="D325" s="146">
        <v>4210325.09</v>
      </c>
      <c r="E325" s="146"/>
      <c r="F325" s="155">
        <v>47118</v>
      </c>
      <c r="G325" s="152"/>
      <c r="H325" s="156" t="s">
        <v>76</v>
      </c>
      <c r="I325" s="23"/>
      <c r="J325" s="157">
        <v>-4</v>
      </c>
      <c r="K325" s="164"/>
      <c r="L325" s="149">
        <f t="shared" si="9"/>
        <v>229884</v>
      </c>
      <c r="M325" s="165"/>
      <c r="N325" s="158">
        <v>5.46</v>
      </c>
      <c r="O325" s="146"/>
      <c r="P325" s="155">
        <v>47118</v>
      </c>
      <c r="Q325" s="152"/>
      <c r="R325" s="155" t="s">
        <v>77</v>
      </c>
      <c r="T325" s="159">
        <v>-11</v>
      </c>
      <c r="U325" s="160"/>
      <c r="V325" s="153">
        <v>395459</v>
      </c>
      <c r="W325" s="161"/>
      <c r="X325" s="162">
        <v>9.39</v>
      </c>
      <c r="Y325" s="41"/>
      <c r="Z325" s="153">
        <f t="shared" si="10"/>
        <v>165575</v>
      </c>
      <c r="AC325" s="241"/>
      <c r="AD325" s="241"/>
      <c r="AE325" s="241"/>
      <c r="AG325" s="259"/>
      <c r="AH325" s="259"/>
    </row>
    <row r="326" spans="1:34" x14ac:dyDescent="0.2">
      <c r="A326" s="116">
        <v>316</v>
      </c>
      <c r="B326" s="36" t="s">
        <v>78</v>
      </c>
      <c r="C326" s="148"/>
      <c r="D326" s="146">
        <v>1576875.2</v>
      </c>
      <c r="E326" s="146"/>
      <c r="F326" s="155">
        <v>47118</v>
      </c>
      <c r="G326" s="152"/>
      <c r="H326" s="156" t="s">
        <v>79</v>
      </c>
      <c r="I326" s="23"/>
      <c r="J326" s="157">
        <v>-5</v>
      </c>
      <c r="K326" s="164"/>
      <c r="L326" s="149">
        <f t="shared" si="9"/>
        <v>84836</v>
      </c>
      <c r="M326" s="165"/>
      <c r="N326" s="158">
        <v>5.38</v>
      </c>
      <c r="O326" s="146"/>
      <c r="P326" s="155">
        <v>47118</v>
      </c>
      <c r="Q326" s="152"/>
      <c r="R326" s="155" t="s">
        <v>80</v>
      </c>
      <c r="T326" s="159">
        <v>-10</v>
      </c>
      <c r="U326" s="160"/>
      <c r="V326" s="153">
        <v>152564</v>
      </c>
      <c r="W326" s="161"/>
      <c r="X326" s="162">
        <v>9.68</v>
      </c>
      <c r="Y326" s="41"/>
      <c r="Z326" s="153">
        <f t="shared" si="10"/>
        <v>67728</v>
      </c>
      <c r="AC326" s="241"/>
      <c r="AD326" s="241"/>
      <c r="AE326" s="241"/>
      <c r="AG326" s="259"/>
      <c r="AH326" s="259"/>
    </row>
    <row r="327" spans="1:34" ht="15" x14ac:dyDescent="0.25">
      <c r="A327" s="116"/>
      <c r="B327" s="42" t="s">
        <v>161</v>
      </c>
      <c r="C327" s="148"/>
      <c r="D327" s="172">
        <f>+SUBTOTAL(9,D320:D326)</f>
        <v>125266426.42</v>
      </c>
      <c r="E327" s="146"/>
      <c r="F327" s="151"/>
      <c r="G327" s="152"/>
      <c r="H327" s="45"/>
      <c r="I327" s="23"/>
      <c r="J327" s="130"/>
      <c r="K327" s="164"/>
      <c r="L327" s="173">
        <f>+SUBTOTAL(9,L320:L326)</f>
        <v>6103445</v>
      </c>
      <c r="M327" s="165"/>
      <c r="N327" s="43">
        <f>+ROUND(L327/$D327*100,2)</f>
        <v>4.87</v>
      </c>
      <c r="O327" s="146"/>
      <c r="P327" s="151"/>
      <c r="Q327" s="152"/>
      <c r="T327" s="130"/>
      <c r="U327" s="160"/>
      <c r="V327" s="174">
        <f>+SUBTOTAL(9,V320:V326)</f>
        <v>11914834</v>
      </c>
      <c r="W327" s="161"/>
      <c r="X327" s="44">
        <f>+ROUND(V327/$D327*100,2)</f>
        <v>9.51</v>
      </c>
      <c r="Y327" s="41"/>
      <c r="Z327" s="174">
        <f>+SUBTOTAL(9,Z320:Z326)</f>
        <v>5811389</v>
      </c>
      <c r="AC327" s="241"/>
      <c r="AD327" s="241"/>
      <c r="AE327" s="241"/>
      <c r="AG327" s="259"/>
      <c r="AH327" s="259"/>
    </row>
    <row r="328" spans="1:34" x14ac:dyDescent="0.2">
      <c r="A328" s="116"/>
      <c r="B328" s="36"/>
      <c r="C328" s="148"/>
      <c r="D328" s="146"/>
      <c r="E328" s="146"/>
      <c r="F328" s="151"/>
      <c r="G328" s="152"/>
      <c r="H328" s="45"/>
      <c r="I328" s="23"/>
      <c r="J328" s="130"/>
      <c r="K328" s="164"/>
      <c r="L328" s="149"/>
      <c r="M328" s="165"/>
      <c r="N328" s="150"/>
      <c r="O328" s="146"/>
      <c r="P328" s="151"/>
      <c r="Q328" s="152"/>
      <c r="T328" s="130"/>
      <c r="U328" s="160"/>
      <c r="V328" s="153"/>
      <c r="W328" s="161"/>
      <c r="X328" s="154"/>
      <c r="Y328" s="41"/>
      <c r="Z328" s="153"/>
      <c r="AC328" s="241"/>
      <c r="AD328" s="241"/>
      <c r="AE328" s="241"/>
      <c r="AG328" s="259"/>
      <c r="AH328" s="259"/>
    </row>
    <row r="329" spans="1:34" x14ac:dyDescent="0.2">
      <c r="A329" s="144" t="s">
        <v>162</v>
      </c>
      <c r="B329" s="36"/>
      <c r="C329" s="148"/>
      <c r="D329" s="146">
        <f>+SUBTOTAL(9,D304:D328)</f>
        <v>620176747.1700002</v>
      </c>
      <c r="E329" s="146"/>
      <c r="F329" s="151"/>
      <c r="G329" s="152"/>
      <c r="H329" s="45"/>
      <c r="I329" s="23"/>
      <c r="J329" s="130"/>
      <c r="K329" s="164"/>
      <c r="L329" s="149">
        <f>+SUBTOTAL(9,L304:L328)</f>
        <v>31358563</v>
      </c>
      <c r="M329" s="165"/>
      <c r="N329" s="150"/>
      <c r="O329" s="146"/>
      <c r="P329" s="151"/>
      <c r="Q329" s="152"/>
      <c r="T329" s="130"/>
      <c r="U329" s="160"/>
      <c r="V329" s="153">
        <f>+SUBTOTAL(9,V304:V328)</f>
        <v>60007539</v>
      </c>
      <c r="W329" s="161"/>
      <c r="X329" s="154"/>
      <c r="Y329" s="41"/>
      <c r="Z329" s="153">
        <f>+SUBTOTAL(9,Z304:Z328)</f>
        <v>28648976</v>
      </c>
      <c r="AC329" s="241"/>
      <c r="AD329" s="241"/>
      <c r="AE329" s="241"/>
      <c r="AG329" s="259"/>
      <c r="AH329" s="259"/>
    </row>
    <row r="330" spans="1:34" x14ac:dyDescent="0.2">
      <c r="A330" s="116"/>
      <c r="B330" s="36"/>
      <c r="C330" s="148"/>
      <c r="D330" s="146"/>
      <c r="E330" s="146"/>
      <c r="F330" s="151"/>
      <c r="G330" s="152"/>
      <c r="H330" s="45"/>
      <c r="I330" s="23"/>
      <c r="J330" s="130"/>
      <c r="K330" s="164"/>
      <c r="L330" s="149"/>
      <c r="M330" s="165"/>
      <c r="N330" s="150"/>
      <c r="O330" s="146"/>
      <c r="P330" s="151"/>
      <c r="Q330" s="152"/>
      <c r="T330" s="130"/>
      <c r="U330" s="160"/>
      <c r="V330" s="153"/>
      <c r="W330" s="161"/>
      <c r="X330" s="154"/>
      <c r="Y330" s="41"/>
      <c r="Z330" s="153"/>
      <c r="AC330" s="241"/>
      <c r="AD330" s="241"/>
      <c r="AE330" s="241"/>
      <c r="AG330" s="259"/>
      <c r="AH330" s="259"/>
    </row>
    <row r="331" spans="1:34" x14ac:dyDescent="0.2">
      <c r="A331" s="116"/>
      <c r="B331" s="36"/>
      <c r="C331" s="148"/>
      <c r="D331" s="146"/>
      <c r="E331" s="146"/>
      <c r="F331" s="151"/>
      <c r="G331" s="152"/>
      <c r="H331" s="45"/>
      <c r="I331" s="23"/>
      <c r="J331" s="130"/>
      <c r="K331" s="164"/>
      <c r="L331" s="149"/>
      <c r="M331" s="165"/>
      <c r="N331" s="150"/>
      <c r="O331" s="146"/>
      <c r="P331" s="151"/>
      <c r="Q331" s="152"/>
      <c r="T331" s="130"/>
      <c r="U331" s="160"/>
      <c r="V331" s="153"/>
      <c r="W331" s="161"/>
      <c r="X331" s="154"/>
      <c r="Y331" s="41"/>
      <c r="Z331" s="153"/>
      <c r="AC331" s="241"/>
      <c r="AD331" s="241"/>
      <c r="AE331" s="241"/>
      <c r="AG331" s="259"/>
      <c r="AH331" s="259"/>
    </row>
    <row r="332" spans="1:34" x14ac:dyDescent="0.2">
      <c r="A332" s="144" t="s">
        <v>163</v>
      </c>
      <c r="B332" s="36"/>
      <c r="C332" s="148"/>
      <c r="D332" s="146"/>
      <c r="E332" s="146"/>
      <c r="F332" s="151"/>
      <c r="G332" s="152"/>
      <c r="H332" s="45"/>
      <c r="I332" s="23"/>
      <c r="J332" s="130"/>
      <c r="K332" s="164"/>
      <c r="L332" s="149"/>
      <c r="M332" s="165"/>
      <c r="N332" s="150"/>
      <c r="O332" s="146"/>
      <c r="P332" s="151"/>
      <c r="Q332" s="152"/>
      <c r="T332" s="130"/>
      <c r="U332" s="160"/>
      <c r="V332" s="153"/>
      <c r="W332" s="161"/>
      <c r="X332" s="154"/>
      <c r="Y332" s="41"/>
      <c r="Z332" s="153"/>
      <c r="AC332" s="241"/>
      <c r="AD332" s="241"/>
      <c r="AE332" s="241"/>
      <c r="AG332" s="259"/>
      <c r="AH332" s="259"/>
    </row>
    <row r="333" spans="1:34" x14ac:dyDescent="0.2">
      <c r="A333" s="116"/>
      <c r="B333" s="36"/>
      <c r="C333" s="148"/>
      <c r="D333" s="146"/>
      <c r="E333" s="146"/>
      <c r="F333" s="151"/>
      <c r="G333" s="152"/>
      <c r="H333" s="45"/>
      <c r="I333" s="23"/>
      <c r="J333" s="130"/>
      <c r="K333" s="164"/>
      <c r="L333" s="149"/>
      <c r="M333" s="165"/>
      <c r="N333" s="150"/>
      <c r="O333" s="146"/>
      <c r="P333" s="151"/>
      <c r="Q333" s="152"/>
      <c r="T333" s="130"/>
      <c r="U333" s="160"/>
      <c r="V333" s="153"/>
      <c r="W333" s="161"/>
      <c r="X333" s="154"/>
      <c r="Y333" s="41"/>
      <c r="Z333" s="153"/>
      <c r="AC333" s="241"/>
      <c r="AD333" s="241"/>
      <c r="AE333" s="241"/>
      <c r="AG333" s="259"/>
      <c r="AH333" s="259"/>
    </row>
    <row r="334" spans="1:34" x14ac:dyDescent="0.2">
      <c r="A334" s="116"/>
      <c r="B334" s="36" t="s">
        <v>164</v>
      </c>
      <c r="C334" s="148"/>
      <c r="D334" s="146"/>
      <c r="E334" s="146"/>
      <c r="F334" s="151"/>
      <c r="G334" s="152"/>
      <c r="H334" s="45"/>
      <c r="I334" s="23"/>
      <c r="J334" s="130"/>
      <c r="K334" s="164"/>
      <c r="L334" s="149"/>
      <c r="M334" s="165"/>
      <c r="N334" s="150"/>
      <c r="O334" s="146"/>
      <c r="P334" s="151"/>
      <c r="Q334" s="152"/>
      <c r="T334" s="130"/>
      <c r="U334" s="160"/>
      <c r="V334" s="153"/>
      <c r="W334" s="161"/>
      <c r="X334" s="154"/>
      <c r="Y334" s="41"/>
      <c r="Z334" s="153"/>
      <c r="AC334" s="241"/>
      <c r="AD334" s="241"/>
      <c r="AE334" s="241"/>
      <c r="AG334" s="259"/>
      <c r="AH334" s="259"/>
    </row>
    <row r="335" spans="1:34" x14ac:dyDescent="0.2">
      <c r="A335" s="116">
        <v>310.2</v>
      </c>
      <c r="B335" s="36" t="s">
        <v>64</v>
      </c>
      <c r="C335" s="148"/>
      <c r="D335" s="146">
        <v>164796.79999999999</v>
      </c>
      <c r="E335" s="146"/>
      <c r="F335" s="155">
        <v>46387</v>
      </c>
      <c r="G335" s="152"/>
      <c r="H335" s="156" t="s">
        <v>65</v>
      </c>
      <c r="I335" s="23"/>
      <c r="J335" s="157">
        <v>0</v>
      </c>
      <c r="K335" s="164"/>
      <c r="L335" s="149">
        <f t="shared" ref="L335:L340" si="11">+ROUND(N335*D335/100,0)</f>
        <v>4680</v>
      </c>
      <c r="M335" s="165"/>
      <c r="N335" s="158">
        <v>2.84</v>
      </c>
      <c r="O335" s="146"/>
      <c r="P335" s="155">
        <v>46387</v>
      </c>
      <c r="Q335" s="152"/>
      <c r="R335" s="155" t="s">
        <v>65</v>
      </c>
      <c r="T335" s="159">
        <v>0</v>
      </c>
      <c r="U335" s="160"/>
      <c r="V335" s="153">
        <v>5393</v>
      </c>
      <c r="W335" s="161"/>
      <c r="X335" s="162">
        <v>3.27</v>
      </c>
      <c r="Y335" s="41"/>
      <c r="Z335" s="153">
        <f t="shared" ref="Z335:Z340" si="12">+V335-L335</f>
        <v>713</v>
      </c>
      <c r="AC335" s="241"/>
      <c r="AD335" s="241"/>
      <c r="AE335" s="241"/>
      <c r="AG335" s="259"/>
      <c r="AH335" s="259"/>
    </row>
    <row r="336" spans="1:34" x14ac:dyDescent="0.2">
      <c r="A336" s="116">
        <v>311</v>
      </c>
      <c r="B336" s="36" t="s">
        <v>66</v>
      </c>
      <c r="C336" s="148"/>
      <c r="D336" s="146">
        <v>53431471.859999999</v>
      </c>
      <c r="E336" s="146"/>
      <c r="F336" s="155">
        <v>46387</v>
      </c>
      <c r="G336" s="152"/>
      <c r="H336" s="156" t="s">
        <v>522</v>
      </c>
      <c r="I336" s="23"/>
      <c r="J336" s="157">
        <v>-4</v>
      </c>
      <c r="K336" s="164"/>
      <c r="L336" s="149">
        <f t="shared" si="11"/>
        <v>1822013</v>
      </c>
      <c r="M336" s="165"/>
      <c r="N336" s="158">
        <v>3.41</v>
      </c>
      <c r="O336" s="146"/>
      <c r="P336" s="155">
        <v>46387</v>
      </c>
      <c r="Q336" s="152"/>
      <c r="R336" s="155" t="s">
        <v>68</v>
      </c>
      <c r="T336" s="159">
        <v>-2</v>
      </c>
      <c r="U336" s="160"/>
      <c r="V336" s="153">
        <v>2246776</v>
      </c>
      <c r="W336" s="161"/>
      <c r="X336" s="162">
        <v>4.2</v>
      </c>
      <c r="Y336" s="41"/>
      <c r="Z336" s="153">
        <f t="shared" si="12"/>
        <v>424763</v>
      </c>
      <c r="AC336" s="241"/>
      <c r="AD336" s="241"/>
      <c r="AE336" s="241"/>
      <c r="AG336" s="259"/>
      <c r="AH336" s="259"/>
    </row>
    <row r="337" spans="1:34" x14ac:dyDescent="0.2">
      <c r="A337" s="116">
        <v>312</v>
      </c>
      <c r="B337" s="36" t="s">
        <v>69</v>
      </c>
      <c r="C337" s="148"/>
      <c r="D337" s="146">
        <v>331133539.45999998</v>
      </c>
      <c r="E337" s="146"/>
      <c r="F337" s="155">
        <v>46387</v>
      </c>
      <c r="G337" s="152"/>
      <c r="H337" s="156" t="s">
        <v>523</v>
      </c>
      <c r="I337" s="23"/>
      <c r="J337" s="157">
        <v>-3</v>
      </c>
      <c r="K337" s="164"/>
      <c r="L337" s="149">
        <f t="shared" si="11"/>
        <v>17980551</v>
      </c>
      <c r="M337" s="165"/>
      <c r="N337" s="158">
        <v>5.43</v>
      </c>
      <c r="O337" s="146"/>
      <c r="P337" s="155">
        <v>46387</v>
      </c>
      <c r="Q337" s="152"/>
      <c r="R337" s="155" t="s">
        <v>71</v>
      </c>
      <c r="T337" s="159">
        <v>-3</v>
      </c>
      <c r="U337" s="160"/>
      <c r="V337" s="153">
        <v>22282218</v>
      </c>
      <c r="W337" s="161"/>
      <c r="X337" s="162">
        <v>6.73</v>
      </c>
      <c r="Y337" s="41"/>
      <c r="Z337" s="153">
        <f t="shared" si="12"/>
        <v>4301667</v>
      </c>
      <c r="AC337" s="241"/>
      <c r="AD337" s="241"/>
      <c r="AE337" s="241"/>
      <c r="AG337" s="259"/>
      <c r="AH337" s="259"/>
    </row>
    <row r="338" spans="1:34" x14ac:dyDescent="0.2">
      <c r="A338" s="116">
        <v>314</v>
      </c>
      <c r="B338" s="36" t="s">
        <v>72</v>
      </c>
      <c r="C338" s="148"/>
      <c r="D338" s="146">
        <v>65035809.909999996</v>
      </c>
      <c r="E338" s="146"/>
      <c r="F338" s="155">
        <v>46387</v>
      </c>
      <c r="G338" s="152"/>
      <c r="H338" s="156" t="s">
        <v>524</v>
      </c>
      <c r="I338" s="23"/>
      <c r="J338" s="157">
        <v>-4</v>
      </c>
      <c r="K338" s="164"/>
      <c r="L338" s="149">
        <f t="shared" si="11"/>
        <v>3427387</v>
      </c>
      <c r="M338" s="165"/>
      <c r="N338" s="158">
        <v>5.27</v>
      </c>
      <c r="O338" s="146"/>
      <c r="P338" s="155">
        <v>46387</v>
      </c>
      <c r="Q338" s="152"/>
      <c r="R338" s="155" t="s">
        <v>74</v>
      </c>
      <c r="T338" s="159">
        <v>-3</v>
      </c>
      <c r="U338" s="160"/>
      <c r="V338" s="153">
        <v>4036348</v>
      </c>
      <c r="W338" s="161"/>
      <c r="X338" s="162">
        <v>6.21</v>
      </c>
      <c r="Y338" s="41"/>
      <c r="Z338" s="153">
        <f t="shared" si="12"/>
        <v>608961</v>
      </c>
      <c r="AC338" s="241"/>
      <c r="AD338" s="241"/>
      <c r="AE338" s="241"/>
      <c r="AG338" s="259"/>
      <c r="AH338" s="259"/>
    </row>
    <row r="339" spans="1:34" x14ac:dyDescent="0.2">
      <c r="A339" s="116">
        <v>315</v>
      </c>
      <c r="B339" s="36" t="s">
        <v>75</v>
      </c>
      <c r="C339" s="148"/>
      <c r="D339" s="146">
        <v>29207442.600000001</v>
      </c>
      <c r="E339" s="146"/>
      <c r="F339" s="155">
        <v>46387</v>
      </c>
      <c r="G339" s="152"/>
      <c r="H339" s="156" t="s">
        <v>76</v>
      </c>
      <c r="I339" s="23"/>
      <c r="J339" s="157">
        <v>-3</v>
      </c>
      <c r="K339" s="164"/>
      <c r="L339" s="149">
        <f t="shared" si="11"/>
        <v>1267603</v>
      </c>
      <c r="M339" s="165"/>
      <c r="N339" s="158">
        <v>4.34</v>
      </c>
      <c r="O339" s="146"/>
      <c r="P339" s="155">
        <v>46387</v>
      </c>
      <c r="Q339" s="152"/>
      <c r="R339" s="155" t="s">
        <v>77</v>
      </c>
      <c r="T339" s="159">
        <v>-2</v>
      </c>
      <c r="U339" s="160"/>
      <c r="V339" s="153">
        <v>1461948</v>
      </c>
      <c r="W339" s="161"/>
      <c r="X339" s="162">
        <v>5.01</v>
      </c>
      <c r="Y339" s="41"/>
      <c r="Z339" s="153">
        <f t="shared" si="12"/>
        <v>194345</v>
      </c>
      <c r="AC339" s="241"/>
      <c r="AD339" s="241"/>
      <c r="AE339" s="241"/>
      <c r="AG339" s="259"/>
      <c r="AH339" s="259"/>
    </row>
    <row r="340" spans="1:34" x14ac:dyDescent="0.2">
      <c r="A340" s="116">
        <v>316</v>
      </c>
      <c r="B340" s="36" t="s">
        <v>78</v>
      </c>
      <c r="C340" s="148"/>
      <c r="D340" s="169">
        <v>1229825.96</v>
      </c>
      <c r="E340" s="146"/>
      <c r="F340" s="155">
        <v>46387</v>
      </c>
      <c r="G340" s="152"/>
      <c r="H340" s="156" t="s">
        <v>79</v>
      </c>
      <c r="I340" s="23"/>
      <c r="J340" s="157">
        <v>-4</v>
      </c>
      <c r="K340" s="164"/>
      <c r="L340" s="170">
        <f t="shared" si="11"/>
        <v>80185</v>
      </c>
      <c r="M340" s="165"/>
      <c r="N340" s="158">
        <v>6.52</v>
      </c>
      <c r="O340" s="146"/>
      <c r="P340" s="155">
        <v>46387</v>
      </c>
      <c r="Q340" s="152"/>
      <c r="R340" s="155" t="s">
        <v>80</v>
      </c>
      <c r="T340" s="159">
        <v>-2</v>
      </c>
      <c r="U340" s="160"/>
      <c r="V340" s="171">
        <v>80608</v>
      </c>
      <c r="W340" s="161"/>
      <c r="X340" s="162">
        <v>6.55</v>
      </c>
      <c r="Y340" s="41"/>
      <c r="Z340" s="171">
        <f t="shared" si="12"/>
        <v>423</v>
      </c>
      <c r="AC340" s="241"/>
      <c r="AD340" s="241"/>
      <c r="AE340" s="241"/>
      <c r="AG340" s="259"/>
      <c r="AH340" s="259"/>
    </row>
    <row r="341" spans="1:34" x14ac:dyDescent="0.2">
      <c r="A341" s="116"/>
      <c r="B341" s="36"/>
      <c r="C341" s="148"/>
      <c r="D341" s="146"/>
      <c r="E341" s="146"/>
      <c r="F341" s="151"/>
      <c r="G341" s="152"/>
      <c r="H341" s="45"/>
      <c r="I341" s="23"/>
      <c r="J341" s="130"/>
      <c r="K341" s="164"/>
      <c r="L341" s="149"/>
      <c r="M341" s="165"/>
      <c r="N341" s="150"/>
      <c r="O341" s="146"/>
      <c r="P341" s="151"/>
      <c r="Q341" s="152"/>
      <c r="T341" s="130"/>
      <c r="U341" s="160"/>
      <c r="V341" s="153"/>
      <c r="W341" s="161"/>
      <c r="X341" s="154"/>
      <c r="Y341" s="41"/>
      <c r="Z341" s="153"/>
      <c r="AC341" s="241"/>
      <c r="AD341" s="241"/>
      <c r="AE341" s="241"/>
      <c r="AG341" s="259"/>
      <c r="AH341" s="259"/>
    </row>
    <row r="342" spans="1:34" x14ac:dyDescent="0.2">
      <c r="A342" s="144" t="s">
        <v>165</v>
      </c>
      <c r="B342" s="36"/>
      <c r="C342" s="148"/>
      <c r="D342" s="146">
        <f>+SUBTOTAL(9,D334:D341)</f>
        <v>480202886.58999997</v>
      </c>
      <c r="E342" s="146"/>
      <c r="F342" s="151"/>
      <c r="G342" s="152"/>
      <c r="H342" s="45"/>
      <c r="I342" s="23"/>
      <c r="J342" s="130"/>
      <c r="K342" s="164"/>
      <c r="L342" s="149">
        <f>+SUBTOTAL(9,L334:L341)</f>
        <v>24582419</v>
      </c>
      <c r="M342" s="165"/>
      <c r="N342" s="150"/>
      <c r="O342" s="146"/>
      <c r="P342" s="151"/>
      <c r="Q342" s="152"/>
      <c r="T342" s="130"/>
      <c r="U342" s="160"/>
      <c r="V342" s="153">
        <f>+SUBTOTAL(9,V334:V341)</f>
        <v>30113291</v>
      </c>
      <c r="W342" s="161"/>
      <c r="X342" s="154"/>
      <c r="Y342" s="41"/>
      <c r="Z342" s="153">
        <f>+SUBTOTAL(9,Z334:Z341)</f>
        <v>5530872</v>
      </c>
      <c r="AC342" s="241"/>
      <c r="AD342" s="241"/>
      <c r="AE342" s="241"/>
      <c r="AG342" s="259"/>
      <c r="AH342" s="259"/>
    </row>
    <row r="343" spans="1:34" x14ac:dyDescent="0.2">
      <c r="A343" s="116"/>
      <c r="B343" s="36"/>
      <c r="C343" s="148"/>
      <c r="D343" s="146"/>
      <c r="E343" s="146"/>
      <c r="F343" s="151"/>
      <c r="G343" s="152"/>
      <c r="H343" s="45"/>
      <c r="I343" s="23"/>
      <c r="J343" s="130"/>
      <c r="K343" s="164"/>
      <c r="L343" s="149"/>
      <c r="M343" s="165"/>
      <c r="N343" s="150"/>
      <c r="O343" s="146"/>
      <c r="P343" s="151"/>
      <c r="Q343" s="152"/>
      <c r="T343" s="130"/>
      <c r="U343" s="160"/>
      <c r="V343" s="153"/>
      <c r="W343" s="161"/>
      <c r="X343" s="154"/>
      <c r="Y343" s="41"/>
      <c r="Z343" s="153"/>
      <c r="AC343" s="241"/>
      <c r="AD343" s="241"/>
      <c r="AE343" s="241"/>
      <c r="AG343" s="259"/>
      <c r="AH343" s="259"/>
    </row>
    <row r="344" spans="1:34" x14ac:dyDescent="0.2">
      <c r="A344" s="116"/>
      <c r="B344" s="36"/>
      <c r="C344" s="148"/>
      <c r="D344" s="146"/>
      <c r="E344" s="146"/>
      <c r="F344" s="151"/>
      <c r="G344" s="152"/>
      <c r="H344" s="45"/>
      <c r="I344" s="23"/>
      <c r="J344" s="130"/>
      <c r="K344" s="164"/>
      <c r="L344" s="149"/>
      <c r="M344" s="165"/>
      <c r="N344" s="150"/>
      <c r="O344" s="146"/>
      <c r="P344" s="151"/>
      <c r="Q344" s="152"/>
      <c r="T344" s="130"/>
      <c r="U344" s="160"/>
      <c r="V344" s="153"/>
      <c r="W344" s="161"/>
      <c r="X344" s="154"/>
      <c r="Y344" s="41"/>
      <c r="Z344" s="153"/>
      <c r="AC344" s="241"/>
      <c r="AD344" s="241"/>
      <c r="AE344" s="241"/>
      <c r="AG344" s="259"/>
      <c r="AH344" s="259"/>
    </row>
    <row r="345" spans="1:34" x14ac:dyDescent="0.2">
      <c r="A345" s="144" t="s">
        <v>166</v>
      </c>
      <c r="B345" s="36"/>
      <c r="C345" s="148"/>
      <c r="D345" s="146"/>
      <c r="E345" s="146"/>
      <c r="F345" s="151"/>
      <c r="G345" s="152"/>
      <c r="H345" s="45"/>
      <c r="I345" s="23"/>
      <c r="J345" s="130"/>
      <c r="K345" s="164"/>
      <c r="L345" s="149"/>
      <c r="M345" s="165"/>
      <c r="N345" s="150"/>
      <c r="O345" s="146"/>
      <c r="P345" s="151"/>
      <c r="Q345" s="152"/>
      <c r="T345" s="130"/>
      <c r="U345" s="160"/>
      <c r="V345" s="153"/>
      <c r="W345" s="161"/>
      <c r="X345" s="154"/>
      <c r="Y345" s="41"/>
      <c r="Z345" s="153"/>
      <c r="AC345" s="241"/>
      <c r="AD345" s="241"/>
      <c r="AE345" s="241"/>
      <c r="AG345" s="259"/>
      <c r="AH345" s="259"/>
    </row>
    <row r="346" spans="1:34" x14ac:dyDescent="0.2">
      <c r="A346" s="116"/>
      <c r="B346" s="36"/>
      <c r="C346" s="148"/>
      <c r="D346" s="146"/>
      <c r="E346" s="146"/>
      <c r="F346" s="151"/>
      <c r="G346" s="152"/>
      <c r="H346" s="45"/>
      <c r="I346" s="23"/>
      <c r="J346" s="130"/>
      <c r="K346" s="164"/>
      <c r="L346" s="149"/>
      <c r="M346" s="165"/>
      <c r="N346" s="150"/>
      <c r="O346" s="146"/>
      <c r="P346" s="151"/>
      <c r="Q346" s="152"/>
      <c r="T346" s="130"/>
      <c r="U346" s="160"/>
      <c r="V346" s="153"/>
      <c r="W346" s="161"/>
      <c r="X346" s="154"/>
      <c r="Y346" s="41"/>
      <c r="Z346" s="153"/>
      <c r="AC346" s="241"/>
      <c r="AD346" s="241"/>
      <c r="AE346" s="241"/>
      <c r="AG346" s="259"/>
      <c r="AH346" s="259"/>
    </row>
    <row r="347" spans="1:34" x14ac:dyDescent="0.2">
      <c r="A347" s="116"/>
      <c r="B347" s="36" t="s">
        <v>167</v>
      </c>
      <c r="C347" s="148"/>
      <c r="D347" s="146"/>
      <c r="E347" s="146"/>
      <c r="F347" s="151"/>
      <c r="G347" s="152"/>
      <c r="H347" s="45"/>
      <c r="I347" s="23"/>
      <c r="J347" s="130"/>
      <c r="K347" s="164"/>
      <c r="L347" s="149"/>
      <c r="M347" s="165"/>
      <c r="N347" s="150"/>
      <c r="O347" s="146"/>
      <c r="P347" s="151"/>
      <c r="Q347" s="152"/>
      <c r="T347" s="130"/>
      <c r="U347" s="160"/>
      <c r="V347" s="153"/>
      <c r="W347" s="161"/>
      <c r="X347" s="154"/>
      <c r="Y347" s="41"/>
      <c r="Z347" s="153"/>
      <c r="AC347" s="241"/>
      <c r="AD347" s="241"/>
      <c r="AE347" s="241"/>
      <c r="AG347" s="259"/>
      <c r="AH347" s="259"/>
    </row>
    <row r="348" spans="1:34" x14ac:dyDescent="0.2">
      <c r="A348" s="116">
        <v>311</v>
      </c>
      <c r="B348" s="36" t="s">
        <v>66</v>
      </c>
      <c r="C348" s="148"/>
      <c r="D348" s="146">
        <v>6583729.2300000004</v>
      </c>
      <c r="E348" s="146"/>
      <c r="F348" s="155">
        <v>50405</v>
      </c>
      <c r="G348" s="152"/>
      <c r="H348" s="156" t="s">
        <v>522</v>
      </c>
      <c r="I348" s="23"/>
      <c r="J348" s="157">
        <v>-4</v>
      </c>
      <c r="K348" s="164"/>
      <c r="L348" s="149">
        <f>+ROUND(N348*D348/100,0)</f>
        <v>165252</v>
      </c>
      <c r="M348" s="165"/>
      <c r="N348" s="158">
        <v>2.5099999999999998</v>
      </c>
      <c r="O348" s="146"/>
      <c r="P348" s="155">
        <v>50405</v>
      </c>
      <c r="Q348" s="152"/>
      <c r="R348" s="155" t="s">
        <v>68</v>
      </c>
      <c r="T348" s="159">
        <v>-9</v>
      </c>
      <c r="U348" s="160"/>
      <c r="V348" s="153">
        <v>186829</v>
      </c>
      <c r="W348" s="161"/>
      <c r="X348" s="162">
        <v>2.84</v>
      </c>
      <c r="Y348" s="41"/>
      <c r="Z348" s="153">
        <f>+V348-L348</f>
        <v>21577</v>
      </c>
      <c r="AC348" s="241"/>
      <c r="AD348" s="241"/>
      <c r="AE348" s="241"/>
      <c r="AG348" s="259"/>
      <c r="AH348" s="259"/>
    </row>
    <row r="349" spans="1:34" x14ac:dyDescent="0.2">
      <c r="A349" s="116">
        <v>312</v>
      </c>
      <c r="B349" s="36" t="s">
        <v>69</v>
      </c>
      <c r="C349" s="148"/>
      <c r="D349" s="146">
        <v>12965738.93</v>
      </c>
      <c r="E349" s="146"/>
      <c r="F349" s="155">
        <v>50405</v>
      </c>
      <c r="G349" s="152"/>
      <c r="H349" s="156" t="s">
        <v>523</v>
      </c>
      <c r="I349" s="23"/>
      <c r="J349" s="157">
        <v>-4</v>
      </c>
      <c r="K349" s="164"/>
      <c r="L349" s="149">
        <f>+ROUND(N349*D349/100,0)</f>
        <v>386379</v>
      </c>
      <c r="M349" s="165"/>
      <c r="N349" s="158">
        <v>2.98</v>
      </c>
      <c r="O349" s="146"/>
      <c r="P349" s="155">
        <v>50405</v>
      </c>
      <c r="Q349" s="152"/>
      <c r="R349" s="155" t="s">
        <v>71</v>
      </c>
      <c r="T349" s="159">
        <v>-11</v>
      </c>
      <c r="U349" s="160"/>
      <c r="V349" s="153">
        <v>441987</v>
      </c>
      <c r="W349" s="161"/>
      <c r="X349" s="162">
        <v>3.41</v>
      </c>
      <c r="Y349" s="41"/>
      <c r="Z349" s="153">
        <f>+V349-L349</f>
        <v>55608</v>
      </c>
      <c r="AC349" s="241"/>
      <c r="AD349" s="241"/>
      <c r="AE349" s="241"/>
      <c r="AG349" s="259"/>
      <c r="AH349" s="259"/>
    </row>
    <row r="350" spans="1:34" x14ac:dyDescent="0.2">
      <c r="A350" s="116">
        <v>314</v>
      </c>
      <c r="B350" s="36" t="s">
        <v>72</v>
      </c>
      <c r="C350" s="148"/>
      <c r="D350" s="146">
        <v>17102109.739999998</v>
      </c>
      <c r="E350" s="146"/>
      <c r="F350" s="155">
        <v>50405</v>
      </c>
      <c r="G350" s="152"/>
      <c r="H350" s="156" t="s">
        <v>524</v>
      </c>
      <c r="I350" s="23"/>
      <c r="J350" s="157">
        <v>-6</v>
      </c>
      <c r="K350" s="164"/>
      <c r="L350" s="149">
        <f>+ROUND(N350*D350/100,0)</f>
        <v>564370</v>
      </c>
      <c r="M350" s="165"/>
      <c r="N350" s="158">
        <v>3.3</v>
      </c>
      <c r="O350" s="146"/>
      <c r="P350" s="155">
        <v>50405</v>
      </c>
      <c r="Q350" s="152"/>
      <c r="R350" s="155" t="s">
        <v>74</v>
      </c>
      <c r="T350" s="159">
        <v>-10</v>
      </c>
      <c r="U350" s="160"/>
      <c r="V350" s="153">
        <v>643109</v>
      </c>
      <c r="W350" s="161"/>
      <c r="X350" s="162">
        <v>3.76</v>
      </c>
      <c r="Y350" s="41"/>
      <c r="Z350" s="153">
        <f>+V350-L350</f>
        <v>78739</v>
      </c>
      <c r="AC350" s="241"/>
      <c r="AD350" s="241"/>
      <c r="AE350" s="241"/>
      <c r="AG350" s="259"/>
      <c r="AH350" s="259"/>
    </row>
    <row r="351" spans="1:34" x14ac:dyDescent="0.2">
      <c r="A351" s="116">
        <v>315</v>
      </c>
      <c r="B351" s="36" t="s">
        <v>75</v>
      </c>
      <c r="C351" s="148"/>
      <c r="D351" s="146">
        <v>5029851.92</v>
      </c>
      <c r="E351" s="146"/>
      <c r="F351" s="155">
        <v>50405</v>
      </c>
      <c r="G351" s="152"/>
      <c r="H351" s="156" t="s">
        <v>76</v>
      </c>
      <c r="I351" s="23"/>
      <c r="J351" s="157">
        <v>-3</v>
      </c>
      <c r="K351" s="164"/>
      <c r="L351" s="149">
        <f>+ROUND(N351*D351/100,0)</f>
        <v>135806</v>
      </c>
      <c r="M351" s="165"/>
      <c r="N351" s="158">
        <v>2.7</v>
      </c>
      <c r="O351" s="146"/>
      <c r="P351" s="155">
        <v>50405</v>
      </c>
      <c r="Q351" s="152"/>
      <c r="R351" s="155" t="s">
        <v>77</v>
      </c>
      <c r="T351" s="159">
        <v>-9</v>
      </c>
      <c r="U351" s="160"/>
      <c r="V351" s="153">
        <v>141910</v>
      </c>
      <c r="W351" s="161"/>
      <c r="X351" s="162">
        <v>2.82</v>
      </c>
      <c r="Y351" s="41"/>
      <c r="Z351" s="153">
        <f>+V351-L351</f>
        <v>6104</v>
      </c>
      <c r="AC351" s="241"/>
      <c r="AD351" s="241"/>
      <c r="AE351" s="241"/>
      <c r="AG351" s="259"/>
      <c r="AH351" s="259"/>
    </row>
    <row r="352" spans="1:34" x14ac:dyDescent="0.2">
      <c r="A352" s="116">
        <v>316</v>
      </c>
      <c r="B352" s="36" t="s">
        <v>78</v>
      </c>
      <c r="C352" s="148"/>
      <c r="D352" s="146">
        <v>683558.16</v>
      </c>
      <c r="E352" s="146"/>
      <c r="F352" s="155">
        <v>50405</v>
      </c>
      <c r="G352" s="152"/>
      <c r="H352" s="156" t="s">
        <v>79</v>
      </c>
      <c r="I352" s="23"/>
      <c r="J352" s="157">
        <v>-5</v>
      </c>
      <c r="K352" s="164"/>
      <c r="L352" s="149">
        <f>+ROUND(N352*D352/100,0)</f>
        <v>25702</v>
      </c>
      <c r="M352" s="165"/>
      <c r="N352" s="158">
        <v>3.76</v>
      </c>
      <c r="O352" s="146"/>
      <c r="P352" s="155">
        <v>50405</v>
      </c>
      <c r="Q352" s="152"/>
      <c r="R352" s="155" t="s">
        <v>80</v>
      </c>
      <c r="T352" s="159">
        <v>-7</v>
      </c>
      <c r="U352" s="160"/>
      <c r="V352" s="153">
        <v>26821</v>
      </c>
      <c r="W352" s="161"/>
      <c r="X352" s="162">
        <v>3.92</v>
      </c>
      <c r="Y352" s="41"/>
      <c r="Z352" s="153">
        <f>+V352-L352</f>
        <v>1119</v>
      </c>
      <c r="AC352" s="241"/>
      <c r="AD352" s="241"/>
      <c r="AE352" s="241"/>
      <c r="AG352" s="259"/>
      <c r="AH352" s="259"/>
    </row>
    <row r="353" spans="1:34" ht="15" x14ac:dyDescent="0.25">
      <c r="A353" s="116"/>
      <c r="B353" s="42" t="s">
        <v>168</v>
      </c>
      <c r="C353" s="148"/>
      <c r="D353" s="166">
        <f>+SUBTOTAL(9,D347:D352)</f>
        <v>42364987.979999997</v>
      </c>
      <c r="E353" s="146"/>
      <c r="F353" s="151"/>
      <c r="G353" s="152"/>
      <c r="H353" s="45"/>
      <c r="I353" s="23"/>
      <c r="J353" s="130"/>
      <c r="K353" s="164"/>
      <c r="L353" s="167">
        <f>+SUBTOTAL(9,L347:L352)</f>
        <v>1277509</v>
      </c>
      <c r="M353" s="165"/>
      <c r="N353" s="43">
        <f>+ROUND(L353/$D353*100,2)</f>
        <v>3.02</v>
      </c>
      <c r="O353" s="146"/>
      <c r="P353" s="151"/>
      <c r="Q353" s="152"/>
      <c r="T353" s="130"/>
      <c r="U353" s="160"/>
      <c r="V353" s="168">
        <f>+SUBTOTAL(9,V347:V352)</f>
        <v>1440656</v>
      </c>
      <c r="W353" s="161"/>
      <c r="X353" s="44">
        <f>+ROUND(V353/$D353*100,2)</f>
        <v>3.4</v>
      </c>
      <c r="Y353" s="41"/>
      <c r="Z353" s="168">
        <f>+SUBTOTAL(9,Z347:Z352)</f>
        <v>163147</v>
      </c>
      <c r="AC353" s="241"/>
      <c r="AD353" s="241"/>
      <c r="AE353" s="241"/>
      <c r="AG353" s="259"/>
      <c r="AH353" s="259"/>
    </row>
    <row r="354" spans="1:34" x14ac:dyDescent="0.2">
      <c r="A354" s="116"/>
      <c r="B354" s="36"/>
      <c r="C354" s="148"/>
      <c r="D354" s="146"/>
      <c r="E354" s="146"/>
      <c r="F354" s="151"/>
      <c r="G354" s="152"/>
      <c r="H354" s="45"/>
      <c r="I354" s="23"/>
      <c r="J354" s="130"/>
      <c r="K354" s="164"/>
      <c r="L354" s="149"/>
      <c r="M354" s="165"/>
      <c r="N354" s="150"/>
      <c r="O354" s="146"/>
      <c r="P354" s="151"/>
      <c r="Q354" s="152"/>
      <c r="T354" s="130"/>
      <c r="U354" s="160"/>
      <c r="V354" s="153"/>
      <c r="W354" s="161"/>
      <c r="X354" s="154"/>
      <c r="Y354" s="41"/>
      <c r="Z354" s="153"/>
      <c r="AC354" s="241"/>
      <c r="AD354" s="241"/>
      <c r="AE354" s="241"/>
      <c r="AG354" s="259"/>
      <c r="AH354" s="259"/>
    </row>
    <row r="355" spans="1:34" x14ac:dyDescent="0.2">
      <c r="A355" s="116"/>
      <c r="B355" s="36" t="s">
        <v>169</v>
      </c>
      <c r="C355" s="148"/>
      <c r="D355" s="146"/>
      <c r="E355" s="146"/>
      <c r="F355" s="151"/>
      <c r="G355" s="152"/>
      <c r="H355" s="45"/>
      <c r="I355" s="23"/>
      <c r="J355" s="130"/>
      <c r="K355" s="164"/>
      <c r="L355" s="149"/>
      <c r="M355" s="165"/>
      <c r="N355" s="150"/>
      <c r="O355" s="146"/>
      <c r="P355" s="151"/>
      <c r="Q355" s="152"/>
      <c r="T355" s="130"/>
      <c r="U355" s="160"/>
      <c r="V355" s="153"/>
      <c r="W355" s="161"/>
      <c r="X355" s="154"/>
      <c r="Y355" s="41"/>
      <c r="Z355" s="153"/>
      <c r="AC355" s="241"/>
      <c r="AD355" s="241"/>
      <c r="AE355" s="241"/>
      <c r="AG355" s="259"/>
      <c r="AH355" s="259"/>
    </row>
    <row r="356" spans="1:34" x14ac:dyDescent="0.2">
      <c r="A356" s="116">
        <v>311</v>
      </c>
      <c r="B356" s="36" t="s">
        <v>66</v>
      </c>
      <c r="C356" s="148"/>
      <c r="D356" s="146">
        <v>687068.93</v>
      </c>
      <c r="E356" s="146"/>
      <c r="F356" s="155">
        <v>50405</v>
      </c>
      <c r="G356" s="152"/>
      <c r="H356" s="156" t="s">
        <v>522</v>
      </c>
      <c r="I356" s="23"/>
      <c r="J356" s="157">
        <v>-4</v>
      </c>
      <c r="K356" s="164"/>
      <c r="L356" s="149">
        <f>+ROUND(N356*D356/100,0)</f>
        <v>17245</v>
      </c>
      <c r="M356" s="165"/>
      <c r="N356" s="158">
        <v>2.5099999999999998</v>
      </c>
      <c r="O356" s="146"/>
      <c r="P356" s="155">
        <v>50405</v>
      </c>
      <c r="Q356" s="152"/>
      <c r="R356" s="155" t="s">
        <v>68</v>
      </c>
      <c r="T356" s="159">
        <v>-8</v>
      </c>
      <c r="U356" s="160"/>
      <c r="V356" s="153">
        <v>29068</v>
      </c>
      <c r="W356" s="161"/>
      <c r="X356" s="162">
        <v>4.2300000000000004</v>
      </c>
      <c r="Y356" s="41"/>
      <c r="Z356" s="153">
        <f>+V356-L356</f>
        <v>11823</v>
      </c>
      <c r="AC356" s="241"/>
      <c r="AD356" s="241"/>
      <c r="AE356" s="241"/>
      <c r="AG356" s="259"/>
      <c r="AH356" s="259"/>
    </row>
    <row r="357" spans="1:34" x14ac:dyDescent="0.2">
      <c r="A357" s="116">
        <v>312</v>
      </c>
      <c r="B357" s="36" t="s">
        <v>69</v>
      </c>
      <c r="C357" s="148"/>
      <c r="D357" s="146">
        <v>7871580.2000000002</v>
      </c>
      <c r="E357" s="146"/>
      <c r="F357" s="155">
        <v>50405</v>
      </c>
      <c r="G357" s="152"/>
      <c r="H357" s="156" t="s">
        <v>523</v>
      </c>
      <c r="I357" s="23"/>
      <c r="J357" s="157">
        <v>-4</v>
      </c>
      <c r="K357" s="164"/>
      <c r="L357" s="149">
        <f>+ROUND(N357*D357/100,0)</f>
        <v>234573</v>
      </c>
      <c r="M357" s="165"/>
      <c r="N357" s="158">
        <v>2.98</v>
      </c>
      <c r="O357" s="146"/>
      <c r="P357" s="155">
        <v>50405</v>
      </c>
      <c r="Q357" s="152"/>
      <c r="R357" s="155" t="s">
        <v>71</v>
      </c>
      <c r="T357" s="159">
        <v>-9</v>
      </c>
      <c r="U357" s="160"/>
      <c r="V357" s="153">
        <v>360519</v>
      </c>
      <c r="W357" s="161"/>
      <c r="X357" s="162">
        <v>4.58</v>
      </c>
      <c r="Y357" s="41"/>
      <c r="Z357" s="153">
        <f>+V357-L357</f>
        <v>125946</v>
      </c>
      <c r="AC357" s="241"/>
      <c r="AD357" s="241"/>
      <c r="AE357" s="241"/>
      <c r="AG357" s="259"/>
      <c r="AH357" s="259"/>
    </row>
    <row r="358" spans="1:34" x14ac:dyDescent="0.2">
      <c r="A358" s="116">
        <v>314</v>
      </c>
      <c r="B358" s="36" t="s">
        <v>72</v>
      </c>
      <c r="C358" s="148"/>
      <c r="D358" s="146">
        <v>16071872.699999999</v>
      </c>
      <c r="E358" s="146"/>
      <c r="F358" s="155">
        <v>50405</v>
      </c>
      <c r="G358" s="152"/>
      <c r="H358" s="156" t="s">
        <v>524</v>
      </c>
      <c r="I358" s="23"/>
      <c r="J358" s="157">
        <v>-6</v>
      </c>
      <c r="K358" s="164"/>
      <c r="L358" s="149">
        <f>+ROUND(N358*D358/100,0)</f>
        <v>530372</v>
      </c>
      <c r="M358" s="165"/>
      <c r="N358" s="158">
        <v>3.3</v>
      </c>
      <c r="O358" s="146"/>
      <c r="P358" s="155">
        <v>50405</v>
      </c>
      <c r="Q358" s="152"/>
      <c r="R358" s="155" t="s">
        <v>74</v>
      </c>
      <c r="T358" s="159">
        <v>-9</v>
      </c>
      <c r="U358" s="160"/>
      <c r="V358" s="153">
        <v>715372</v>
      </c>
      <c r="W358" s="161"/>
      <c r="X358" s="162">
        <v>4.45</v>
      </c>
      <c r="Y358" s="41"/>
      <c r="Z358" s="153">
        <f>+V358-L358</f>
        <v>185000</v>
      </c>
      <c r="AC358" s="241"/>
      <c r="AD358" s="241"/>
      <c r="AE358" s="241"/>
      <c r="AG358" s="259"/>
      <c r="AH358" s="259"/>
    </row>
    <row r="359" spans="1:34" x14ac:dyDescent="0.2">
      <c r="A359" s="116">
        <v>315</v>
      </c>
      <c r="B359" s="36" t="s">
        <v>75</v>
      </c>
      <c r="C359" s="148"/>
      <c r="D359" s="146">
        <v>2444528.7000000002</v>
      </c>
      <c r="E359" s="146"/>
      <c r="F359" s="155">
        <v>50405</v>
      </c>
      <c r="G359" s="152"/>
      <c r="H359" s="156" t="s">
        <v>76</v>
      </c>
      <c r="I359" s="23"/>
      <c r="J359" s="157">
        <v>-3</v>
      </c>
      <c r="K359" s="164"/>
      <c r="L359" s="149">
        <f>+ROUND(N359*D359/100,0)</f>
        <v>66002</v>
      </c>
      <c r="M359" s="165"/>
      <c r="N359" s="158">
        <v>2.7</v>
      </c>
      <c r="O359" s="146"/>
      <c r="P359" s="155">
        <v>50405</v>
      </c>
      <c r="Q359" s="152"/>
      <c r="R359" s="155" t="s">
        <v>77</v>
      </c>
      <c r="T359" s="159">
        <v>-8</v>
      </c>
      <c r="U359" s="160"/>
      <c r="V359" s="153">
        <v>99742</v>
      </c>
      <c r="W359" s="161"/>
      <c r="X359" s="162">
        <v>4.08</v>
      </c>
      <c r="Y359" s="41"/>
      <c r="Z359" s="153">
        <f>+V359-L359</f>
        <v>33740</v>
      </c>
      <c r="AC359" s="241"/>
      <c r="AD359" s="241"/>
      <c r="AE359" s="241"/>
      <c r="AG359" s="259"/>
      <c r="AH359" s="259"/>
    </row>
    <row r="360" spans="1:34" x14ac:dyDescent="0.2">
      <c r="A360" s="116">
        <v>316</v>
      </c>
      <c r="B360" s="36" t="s">
        <v>78</v>
      </c>
      <c r="C360" s="148"/>
      <c r="D360" s="146">
        <v>522752.96</v>
      </c>
      <c r="E360" s="146"/>
      <c r="F360" s="155">
        <v>50405</v>
      </c>
      <c r="G360" s="152"/>
      <c r="H360" s="156" t="s">
        <v>79</v>
      </c>
      <c r="I360" s="23"/>
      <c r="J360" s="157">
        <v>-5</v>
      </c>
      <c r="K360" s="164"/>
      <c r="L360" s="149">
        <f>+ROUND(N360*D360/100,0)</f>
        <v>19656</v>
      </c>
      <c r="M360" s="165"/>
      <c r="N360" s="158">
        <v>3.76</v>
      </c>
      <c r="O360" s="146"/>
      <c r="P360" s="155">
        <v>50405</v>
      </c>
      <c r="Q360" s="152"/>
      <c r="R360" s="155" t="s">
        <v>80</v>
      </c>
      <c r="T360" s="159">
        <v>-7</v>
      </c>
      <c r="U360" s="160"/>
      <c r="V360" s="153">
        <v>24123</v>
      </c>
      <c r="W360" s="161"/>
      <c r="X360" s="162">
        <v>4.6100000000000003</v>
      </c>
      <c r="Y360" s="41"/>
      <c r="Z360" s="153">
        <f>+V360-L360</f>
        <v>4467</v>
      </c>
      <c r="AC360" s="241"/>
      <c r="AD360" s="241"/>
      <c r="AE360" s="241"/>
      <c r="AG360" s="259"/>
      <c r="AH360" s="259"/>
    </row>
    <row r="361" spans="1:34" ht="15" x14ac:dyDescent="0.25">
      <c r="A361" s="116"/>
      <c r="B361" s="42" t="s">
        <v>170</v>
      </c>
      <c r="C361" s="148"/>
      <c r="D361" s="166">
        <f>+SUBTOTAL(9,D355:D360)</f>
        <v>27597803.489999998</v>
      </c>
      <c r="E361" s="146"/>
      <c r="F361" s="151"/>
      <c r="G361" s="152"/>
      <c r="H361" s="45"/>
      <c r="I361" s="23"/>
      <c r="J361" s="130"/>
      <c r="K361" s="164"/>
      <c r="L361" s="167">
        <f>+SUBTOTAL(9,L355:L360)</f>
        <v>867848</v>
      </c>
      <c r="M361" s="165"/>
      <c r="N361" s="43">
        <f>+ROUND(L361/$D361*100,2)</f>
        <v>3.14</v>
      </c>
      <c r="O361" s="146"/>
      <c r="P361" s="151"/>
      <c r="Q361" s="152"/>
      <c r="T361" s="130"/>
      <c r="U361" s="160"/>
      <c r="V361" s="168">
        <f>+SUBTOTAL(9,V355:V360)</f>
        <v>1228824</v>
      </c>
      <c r="W361" s="161"/>
      <c r="X361" s="44">
        <f>+ROUND(V361/$D361*100,2)</f>
        <v>4.45</v>
      </c>
      <c r="Y361" s="41"/>
      <c r="Z361" s="168">
        <f>+SUBTOTAL(9,Z355:Z360)</f>
        <v>360976</v>
      </c>
      <c r="AC361" s="241"/>
      <c r="AD361" s="241"/>
      <c r="AE361" s="241"/>
      <c r="AG361" s="259"/>
      <c r="AH361" s="259"/>
    </row>
    <row r="362" spans="1:34" ht="15" x14ac:dyDescent="0.25">
      <c r="A362" s="116"/>
      <c r="B362" s="42"/>
      <c r="C362" s="148"/>
      <c r="D362" s="146"/>
      <c r="E362" s="146"/>
      <c r="F362" s="151"/>
      <c r="G362" s="152"/>
      <c r="H362" s="45"/>
      <c r="I362" s="23"/>
      <c r="J362" s="130"/>
      <c r="K362" s="164"/>
      <c r="L362" s="149"/>
      <c r="M362" s="165"/>
      <c r="N362" s="43"/>
      <c r="O362" s="146"/>
      <c r="P362" s="151"/>
      <c r="Q362" s="152"/>
      <c r="T362" s="130"/>
      <c r="U362" s="160"/>
      <c r="V362" s="153"/>
      <c r="W362" s="161"/>
      <c r="X362" s="44"/>
      <c r="Y362" s="41"/>
      <c r="Z362" s="153"/>
      <c r="AC362" s="241"/>
      <c r="AD362" s="241"/>
      <c r="AE362" s="241"/>
      <c r="AG362" s="259"/>
      <c r="AH362" s="259"/>
    </row>
    <row r="363" spans="1:34" ht="15" x14ac:dyDescent="0.25">
      <c r="A363" s="116"/>
      <c r="B363" s="36" t="s">
        <v>171</v>
      </c>
      <c r="C363" s="148"/>
      <c r="D363" s="146"/>
      <c r="E363" s="146"/>
      <c r="F363" s="151"/>
      <c r="G363" s="152"/>
      <c r="H363" s="45"/>
      <c r="I363" s="23"/>
      <c r="J363" s="130"/>
      <c r="K363" s="164"/>
      <c r="L363" s="149"/>
      <c r="M363" s="165"/>
      <c r="N363" s="43"/>
      <c r="O363" s="146"/>
      <c r="P363" s="151"/>
      <c r="Q363" s="152"/>
      <c r="T363" s="130"/>
      <c r="U363" s="160"/>
      <c r="V363" s="153"/>
      <c r="W363" s="161"/>
      <c r="X363" s="44"/>
      <c r="Y363" s="41"/>
      <c r="Z363" s="153"/>
      <c r="AC363" s="241"/>
      <c r="AD363" s="241"/>
      <c r="AE363" s="241"/>
      <c r="AG363" s="259"/>
      <c r="AH363" s="259"/>
    </row>
    <row r="364" spans="1:34" x14ac:dyDescent="0.2">
      <c r="A364" s="116">
        <v>310.2</v>
      </c>
      <c r="B364" s="36" t="s">
        <v>64</v>
      </c>
      <c r="C364" s="148"/>
      <c r="D364" s="146">
        <v>40981910.43</v>
      </c>
      <c r="E364" s="146"/>
      <c r="F364" s="155">
        <v>50405</v>
      </c>
      <c r="G364" s="152"/>
      <c r="H364" s="156" t="s">
        <v>65</v>
      </c>
      <c r="I364" s="23"/>
      <c r="J364" s="157">
        <v>0</v>
      </c>
      <c r="K364" s="164"/>
      <c r="L364" s="149">
        <f>+ROUND(N364*D364/100,0)</f>
        <v>856522</v>
      </c>
      <c r="M364" s="165"/>
      <c r="N364" s="158">
        <v>2.09</v>
      </c>
      <c r="O364" s="146"/>
      <c r="P364" s="155">
        <v>50405</v>
      </c>
      <c r="Q364" s="152"/>
      <c r="R364" s="155" t="s">
        <v>65</v>
      </c>
      <c r="T364" s="159">
        <v>0</v>
      </c>
      <c r="U364" s="160"/>
      <c r="V364" s="153">
        <v>690749</v>
      </c>
      <c r="W364" s="161"/>
      <c r="X364" s="162">
        <v>1.69</v>
      </c>
      <c r="Y364" s="41"/>
      <c r="Z364" s="153">
        <f>+V364-L364</f>
        <v>-165773</v>
      </c>
      <c r="AC364" s="241"/>
      <c r="AD364" s="241"/>
      <c r="AE364" s="241"/>
      <c r="AG364" s="259"/>
      <c r="AH364" s="259"/>
    </row>
    <row r="365" spans="1:34" x14ac:dyDescent="0.2">
      <c r="A365" s="116">
        <v>311</v>
      </c>
      <c r="B365" s="36" t="s">
        <v>66</v>
      </c>
      <c r="C365" s="148"/>
      <c r="D365" s="146">
        <v>249993.7</v>
      </c>
      <c r="E365" s="146"/>
      <c r="F365" s="155">
        <v>50405</v>
      </c>
      <c r="G365" s="152"/>
      <c r="H365" s="156" t="s">
        <v>522</v>
      </c>
      <c r="I365" s="23"/>
      <c r="J365" s="157">
        <v>-4</v>
      </c>
      <c r="K365" s="164"/>
      <c r="L365" s="149">
        <f>+ROUND(N365*D365/100,0)</f>
        <v>6275</v>
      </c>
      <c r="M365" s="165"/>
      <c r="N365" s="158">
        <v>2.5099999999999998</v>
      </c>
      <c r="O365" s="146"/>
      <c r="P365" s="155">
        <v>50405</v>
      </c>
      <c r="Q365" s="152"/>
      <c r="R365" s="155" t="s">
        <v>68</v>
      </c>
      <c r="T365" s="159">
        <v>-7</v>
      </c>
      <c r="U365" s="160"/>
      <c r="V365" s="153">
        <v>9683</v>
      </c>
      <c r="W365" s="161"/>
      <c r="X365" s="162">
        <v>3.87</v>
      </c>
      <c r="Y365" s="41"/>
      <c r="Z365" s="153">
        <f>+V365-L365</f>
        <v>3408</v>
      </c>
      <c r="AC365" s="241"/>
      <c r="AD365" s="241"/>
      <c r="AE365" s="241"/>
      <c r="AG365" s="259"/>
      <c r="AH365" s="259"/>
    </row>
    <row r="366" spans="1:34" x14ac:dyDescent="0.2">
      <c r="A366" s="116">
        <v>312</v>
      </c>
      <c r="B366" s="36" t="s">
        <v>69</v>
      </c>
      <c r="C366" s="148"/>
      <c r="D366" s="146">
        <v>37022216.689999998</v>
      </c>
      <c r="E366" s="146"/>
      <c r="F366" s="155">
        <v>50405</v>
      </c>
      <c r="G366" s="152"/>
      <c r="H366" s="156" t="s">
        <v>523</v>
      </c>
      <c r="I366" s="23"/>
      <c r="J366" s="157">
        <v>-4</v>
      </c>
      <c r="K366" s="164"/>
      <c r="L366" s="149">
        <f>+ROUND(N366*D366/100,0)</f>
        <v>1103262</v>
      </c>
      <c r="M366" s="165"/>
      <c r="N366" s="158">
        <v>2.98</v>
      </c>
      <c r="O366" s="146"/>
      <c r="P366" s="155">
        <v>50405</v>
      </c>
      <c r="Q366" s="152"/>
      <c r="R366" s="155" t="s">
        <v>71</v>
      </c>
      <c r="T366" s="159">
        <v>-8</v>
      </c>
      <c r="U366" s="160"/>
      <c r="V366" s="153">
        <v>1691185</v>
      </c>
      <c r="W366" s="161"/>
      <c r="X366" s="162">
        <v>4.57</v>
      </c>
      <c r="Y366" s="41"/>
      <c r="Z366" s="153">
        <f>+V366-L366</f>
        <v>587923</v>
      </c>
      <c r="AC366" s="241"/>
      <c r="AD366" s="241"/>
      <c r="AE366" s="241"/>
      <c r="AG366" s="259"/>
      <c r="AH366" s="259"/>
    </row>
    <row r="367" spans="1:34" x14ac:dyDescent="0.2">
      <c r="A367" s="116">
        <v>315</v>
      </c>
      <c r="B367" s="36" t="s">
        <v>75</v>
      </c>
      <c r="C367" s="148"/>
      <c r="D367" s="146">
        <v>1031082.8</v>
      </c>
      <c r="E367" s="146"/>
      <c r="F367" s="155">
        <v>50405</v>
      </c>
      <c r="G367" s="152"/>
      <c r="H367" s="156" t="s">
        <v>76</v>
      </c>
      <c r="I367" s="23"/>
      <c r="J367" s="157">
        <v>-3</v>
      </c>
      <c r="K367" s="164"/>
      <c r="L367" s="149">
        <f>+ROUND(N367*D367/100,0)</f>
        <v>27839</v>
      </c>
      <c r="M367" s="165"/>
      <c r="N367" s="158">
        <v>2.7</v>
      </c>
      <c r="O367" s="146"/>
      <c r="P367" s="155">
        <v>50405</v>
      </c>
      <c r="Q367" s="152"/>
      <c r="R367" s="155" t="s">
        <v>77</v>
      </c>
      <c r="T367" s="159">
        <v>-7</v>
      </c>
      <c r="U367" s="160"/>
      <c r="V367" s="153">
        <v>49856</v>
      </c>
      <c r="W367" s="161"/>
      <c r="X367" s="162">
        <v>4.84</v>
      </c>
      <c r="Y367" s="41"/>
      <c r="Z367" s="153">
        <f>+V367-L367</f>
        <v>22017</v>
      </c>
      <c r="AC367" s="241"/>
      <c r="AD367" s="241"/>
      <c r="AE367" s="241"/>
      <c r="AG367" s="259"/>
      <c r="AH367" s="259"/>
    </row>
    <row r="368" spans="1:34" x14ac:dyDescent="0.2">
      <c r="A368" s="116">
        <v>316</v>
      </c>
      <c r="B368" s="36" t="s">
        <v>78</v>
      </c>
      <c r="C368" s="148"/>
      <c r="D368" s="146">
        <v>121552.76</v>
      </c>
      <c r="E368" s="146"/>
      <c r="F368" s="155">
        <v>50405</v>
      </c>
      <c r="G368" s="152"/>
      <c r="H368" s="156" t="s">
        <v>79</v>
      </c>
      <c r="I368" s="23"/>
      <c r="J368" s="157">
        <v>-5</v>
      </c>
      <c r="K368" s="164"/>
      <c r="L368" s="149">
        <f>+ROUND(N368*D368/100,0)</f>
        <v>4570</v>
      </c>
      <c r="M368" s="165"/>
      <c r="N368" s="158">
        <v>3.76</v>
      </c>
      <c r="O368" s="146"/>
      <c r="P368" s="155">
        <v>50405</v>
      </c>
      <c r="Q368" s="152"/>
      <c r="R368" s="155" t="s">
        <v>80</v>
      </c>
      <c r="T368" s="159">
        <v>-6</v>
      </c>
      <c r="U368" s="160"/>
      <c r="V368" s="153">
        <v>6364</v>
      </c>
      <c r="W368" s="161"/>
      <c r="X368" s="162">
        <v>5.24</v>
      </c>
      <c r="Y368" s="41"/>
      <c r="Z368" s="153">
        <f>+V368-L368</f>
        <v>1794</v>
      </c>
      <c r="AC368" s="241"/>
      <c r="AD368" s="241"/>
      <c r="AE368" s="241"/>
      <c r="AG368" s="259"/>
      <c r="AH368" s="259"/>
    </row>
    <row r="369" spans="1:34" ht="15" x14ac:dyDescent="0.25">
      <c r="A369" s="116"/>
      <c r="B369" s="42" t="s">
        <v>172</v>
      </c>
      <c r="C369" s="148"/>
      <c r="D369" s="166">
        <f>+SUBTOTAL(9,D363:D368)</f>
        <v>79406756.379999995</v>
      </c>
      <c r="E369" s="146"/>
      <c r="F369" s="151"/>
      <c r="G369" s="152"/>
      <c r="H369" s="45"/>
      <c r="I369" s="23"/>
      <c r="J369" s="130"/>
      <c r="K369" s="164"/>
      <c r="L369" s="167">
        <f>+SUBTOTAL(9,L363:L368)</f>
        <v>1998468</v>
      </c>
      <c r="M369" s="165"/>
      <c r="N369" s="43">
        <f>+ROUND(L369/$D369*100,2)</f>
        <v>2.52</v>
      </c>
      <c r="O369" s="146"/>
      <c r="P369" s="151"/>
      <c r="Q369" s="152"/>
      <c r="T369" s="130"/>
      <c r="U369" s="160"/>
      <c r="V369" s="168">
        <f>+SUBTOTAL(9,V363:V368)</f>
        <v>2447837</v>
      </c>
      <c r="W369" s="161"/>
      <c r="X369" s="44">
        <f>+ROUND(V369/$D369*100,2)</f>
        <v>3.08</v>
      </c>
      <c r="Y369" s="41"/>
      <c r="Z369" s="168">
        <f>+SUBTOTAL(9,Z363:Z368)</f>
        <v>449369</v>
      </c>
      <c r="AC369" s="241"/>
      <c r="AD369" s="241"/>
      <c r="AE369" s="241"/>
      <c r="AG369" s="259"/>
      <c r="AH369" s="259"/>
    </row>
    <row r="370" spans="1:34" ht="15" x14ac:dyDescent="0.25">
      <c r="A370" s="116"/>
      <c r="B370" s="42"/>
      <c r="C370" s="148"/>
      <c r="D370" s="146"/>
      <c r="E370" s="146"/>
      <c r="F370" s="151"/>
      <c r="G370" s="152"/>
      <c r="H370" s="45"/>
      <c r="I370" s="23"/>
      <c r="J370" s="130"/>
      <c r="K370" s="164"/>
      <c r="L370" s="149"/>
      <c r="M370" s="165"/>
      <c r="N370" s="43"/>
      <c r="O370" s="146"/>
      <c r="P370" s="151"/>
      <c r="Q370" s="152"/>
      <c r="T370" s="130"/>
      <c r="U370" s="160"/>
      <c r="V370" s="153"/>
      <c r="W370" s="161"/>
      <c r="X370" s="44"/>
      <c r="Y370" s="41"/>
      <c r="Z370" s="153"/>
      <c r="AC370" s="241"/>
      <c r="AD370" s="241"/>
      <c r="AE370" s="241"/>
      <c r="AG370" s="259"/>
      <c r="AH370" s="259"/>
    </row>
    <row r="371" spans="1:34" x14ac:dyDescent="0.2">
      <c r="A371" s="116"/>
      <c r="B371" s="36" t="s">
        <v>173</v>
      </c>
      <c r="C371" s="148"/>
      <c r="D371" s="146"/>
      <c r="E371" s="146"/>
      <c r="F371" s="151"/>
      <c r="G371" s="152"/>
      <c r="H371" s="45"/>
      <c r="I371" s="23"/>
      <c r="J371" s="130"/>
      <c r="K371" s="164"/>
      <c r="L371" s="149"/>
      <c r="M371" s="165"/>
      <c r="N371" s="150"/>
      <c r="O371" s="146"/>
      <c r="P371" s="151"/>
      <c r="Q371" s="152"/>
      <c r="T371" s="130"/>
      <c r="U371" s="160"/>
      <c r="V371" s="153"/>
      <c r="W371" s="161"/>
      <c r="X371" s="154"/>
      <c r="Y371" s="41"/>
      <c r="Z371" s="153"/>
      <c r="AC371" s="241"/>
      <c r="AD371" s="241"/>
      <c r="AE371" s="241"/>
      <c r="AG371" s="259"/>
      <c r="AH371" s="259"/>
    </row>
    <row r="372" spans="1:34" x14ac:dyDescent="0.2">
      <c r="A372" s="116">
        <v>311</v>
      </c>
      <c r="B372" s="36" t="s">
        <v>66</v>
      </c>
      <c r="C372" s="148"/>
      <c r="D372" s="146">
        <v>738050.46</v>
      </c>
      <c r="E372" s="146"/>
      <c r="F372" s="155">
        <v>50405</v>
      </c>
      <c r="G372" s="152"/>
      <c r="H372" s="156" t="s">
        <v>522</v>
      </c>
      <c r="I372" s="23"/>
      <c r="J372" s="157">
        <v>-4</v>
      </c>
      <c r="K372" s="164"/>
      <c r="L372" s="149">
        <f>+ROUND(N372*D372/100,0)</f>
        <v>18525</v>
      </c>
      <c r="M372" s="165"/>
      <c r="N372" s="158">
        <v>2.5099999999999998</v>
      </c>
      <c r="O372" s="146"/>
      <c r="P372" s="155">
        <v>50405</v>
      </c>
      <c r="Q372" s="152"/>
      <c r="R372" s="155" t="s">
        <v>68</v>
      </c>
      <c r="T372" s="159">
        <v>-8</v>
      </c>
      <c r="U372" s="160"/>
      <c r="V372" s="153">
        <v>32489</v>
      </c>
      <c r="W372" s="161"/>
      <c r="X372" s="162">
        <v>4.4000000000000004</v>
      </c>
      <c r="Y372" s="41"/>
      <c r="Z372" s="153">
        <f>+V372-L372</f>
        <v>13964</v>
      </c>
      <c r="AC372" s="241"/>
      <c r="AD372" s="241"/>
      <c r="AE372" s="241"/>
      <c r="AG372" s="259"/>
      <c r="AH372" s="259"/>
    </row>
    <row r="373" spans="1:34" x14ac:dyDescent="0.2">
      <c r="A373" s="116">
        <v>312</v>
      </c>
      <c r="B373" s="36" t="s">
        <v>69</v>
      </c>
      <c r="C373" s="148"/>
      <c r="D373" s="146">
        <v>3235238.06</v>
      </c>
      <c r="E373" s="146"/>
      <c r="F373" s="155">
        <v>50405</v>
      </c>
      <c r="G373" s="152"/>
      <c r="H373" s="156" t="s">
        <v>523</v>
      </c>
      <c r="I373" s="23"/>
      <c r="J373" s="157">
        <v>-4</v>
      </c>
      <c r="K373" s="164"/>
      <c r="L373" s="149">
        <f>+ROUND(N373*D373/100,0)</f>
        <v>96410</v>
      </c>
      <c r="M373" s="165"/>
      <c r="N373" s="158">
        <v>2.98</v>
      </c>
      <c r="O373" s="146"/>
      <c r="P373" s="155">
        <v>50405</v>
      </c>
      <c r="Q373" s="152"/>
      <c r="R373" s="155" t="s">
        <v>71</v>
      </c>
      <c r="T373" s="159">
        <v>-8</v>
      </c>
      <c r="U373" s="160"/>
      <c r="V373" s="153">
        <v>203245</v>
      </c>
      <c r="W373" s="161"/>
      <c r="X373" s="162">
        <v>6.28</v>
      </c>
      <c r="Y373" s="41"/>
      <c r="Z373" s="153">
        <f>+V373-L373</f>
        <v>106835</v>
      </c>
      <c r="AC373" s="241"/>
      <c r="AD373" s="241"/>
      <c r="AE373" s="241"/>
      <c r="AG373" s="259"/>
      <c r="AH373" s="259"/>
    </row>
    <row r="374" spans="1:34" x14ac:dyDescent="0.2">
      <c r="A374" s="116">
        <v>315</v>
      </c>
      <c r="B374" s="36" t="s">
        <v>75</v>
      </c>
      <c r="C374" s="148"/>
      <c r="D374" s="146">
        <v>42208.95</v>
      </c>
      <c r="E374" s="146"/>
      <c r="F374" s="155">
        <v>50405</v>
      </c>
      <c r="G374" s="152"/>
      <c r="H374" s="156" t="s">
        <v>76</v>
      </c>
      <c r="I374" s="23"/>
      <c r="J374" s="157">
        <v>-3</v>
      </c>
      <c r="K374" s="164"/>
      <c r="L374" s="149">
        <f>+ROUND(N374*D374/100,0)</f>
        <v>1140</v>
      </c>
      <c r="M374" s="165"/>
      <c r="N374" s="158">
        <v>2.7</v>
      </c>
      <c r="O374" s="146"/>
      <c r="P374" s="155">
        <v>50405</v>
      </c>
      <c r="Q374" s="152"/>
      <c r="R374" s="155" t="s">
        <v>77</v>
      </c>
      <c r="T374" s="159">
        <v>-8</v>
      </c>
      <c r="U374" s="160"/>
      <c r="V374" s="153">
        <v>2016</v>
      </c>
      <c r="W374" s="161"/>
      <c r="X374" s="162">
        <v>4.78</v>
      </c>
      <c r="Y374" s="41"/>
      <c r="Z374" s="153">
        <f>+V374-L374</f>
        <v>876</v>
      </c>
      <c r="AC374" s="241"/>
      <c r="AD374" s="241"/>
      <c r="AE374" s="241"/>
      <c r="AG374" s="259"/>
      <c r="AH374" s="259"/>
    </row>
    <row r="375" spans="1:34" x14ac:dyDescent="0.2">
      <c r="A375" s="116">
        <v>316</v>
      </c>
      <c r="B375" s="36" t="s">
        <v>78</v>
      </c>
      <c r="C375" s="148"/>
      <c r="D375" s="169">
        <v>69748.12</v>
      </c>
      <c r="E375" s="146"/>
      <c r="F375" s="155">
        <v>50405</v>
      </c>
      <c r="G375" s="152"/>
      <c r="H375" s="156" t="s">
        <v>79</v>
      </c>
      <c r="I375" s="23"/>
      <c r="J375" s="157">
        <v>-5</v>
      </c>
      <c r="K375" s="164"/>
      <c r="L375" s="170">
        <f>+ROUND(N375*D375/100,0)</f>
        <v>2623</v>
      </c>
      <c r="M375" s="165"/>
      <c r="N375" s="158">
        <v>3.76</v>
      </c>
      <c r="O375" s="146"/>
      <c r="P375" s="155">
        <v>50405</v>
      </c>
      <c r="Q375" s="152"/>
      <c r="R375" s="155" t="s">
        <v>80</v>
      </c>
      <c r="T375" s="159">
        <v>-7</v>
      </c>
      <c r="U375" s="160"/>
      <c r="V375" s="171">
        <v>2335</v>
      </c>
      <c r="W375" s="161"/>
      <c r="X375" s="162">
        <v>3.35</v>
      </c>
      <c r="Y375" s="41"/>
      <c r="Z375" s="171">
        <f>+V375-L375</f>
        <v>-288</v>
      </c>
      <c r="AC375" s="241"/>
      <c r="AD375" s="241"/>
      <c r="AE375" s="241"/>
      <c r="AG375" s="259"/>
      <c r="AH375" s="259"/>
    </row>
    <row r="376" spans="1:34" ht="15" x14ac:dyDescent="0.25">
      <c r="A376" s="116"/>
      <c r="B376" s="42" t="s">
        <v>174</v>
      </c>
      <c r="C376" s="148"/>
      <c r="D376" s="146">
        <f>+SUBTOTAL(9,D371:D375)</f>
        <v>4085245.5900000003</v>
      </c>
      <c r="E376" s="146"/>
      <c r="F376" s="151"/>
      <c r="G376" s="152"/>
      <c r="H376" s="45"/>
      <c r="I376" s="23"/>
      <c r="J376" s="130"/>
      <c r="K376" s="164"/>
      <c r="L376" s="149">
        <f>+SUBTOTAL(9,L371:L375)</f>
        <v>118698</v>
      </c>
      <c r="M376" s="165"/>
      <c r="N376" s="43">
        <f>+ROUND(L376/$D376*100,2)</f>
        <v>2.91</v>
      </c>
      <c r="O376" s="146"/>
      <c r="P376" s="151"/>
      <c r="Q376" s="152"/>
      <c r="T376" s="130"/>
      <c r="U376" s="160"/>
      <c r="V376" s="153">
        <f>+SUBTOTAL(9,V371:V375)</f>
        <v>240085</v>
      </c>
      <c r="W376" s="161"/>
      <c r="X376" s="44">
        <f>+ROUND(V376/$D376*100,2)</f>
        <v>5.88</v>
      </c>
      <c r="Y376" s="41"/>
      <c r="Z376" s="153">
        <f>+SUBTOTAL(9,Z371:Z375)</f>
        <v>121387</v>
      </c>
      <c r="AC376" s="241"/>
      <c r="AD376" s="241"/>
      <c r="AE376" s="241"/>
      <c r="AG376" s="259"/>
      <c r="AH376" s="259"/>
    </row>
    <row r="377" spans="1:34" ht="15" x14ac:dyDescent="0.25">
      <c r="A377" s="116"/>
      <c r="B377" s="42"/>
      <c r="C377" s="148"/>
      <c r="D377" s="146"/>
      <c r="E377" s="146"/>
      <c r="F377" s="151"/>
      <c r="G377" s="152"/>
      <c r="H377" s="45"/>
      <c r="I377" s="23"/>
      <c r="J377" s="130"/>
      <c r="K377" s="164"/>
      <c r="L377" s="149"/>
      <c r="M377" s="165"/>
      <c r="N377" s="43"/>
      <c r="O377" s="146"/>
      <c r="P377" s="151"/>
      <c r="Q377" s="152"/>
      <c r="T377" s="130"/>
      <c r="U377" s="160"/>
      <c r="V377" s="153"/>
      <c r="W377" s="161"/>
      <c r="X377" s="44"/>
      <c r="Y377" s="41"/>
      <c r="Z377" s="153"/>
      <c r="AC377" s="241"/>
      <c r="AD377" s="241"/>
      <c r="AE377" s="241"/>
      <c r="AG377" s="259"/>
      <c r="AH377" s="259"/>
    </row>
    <row r="378" spans="1:34" ht="15" x14ac:dyDescent="0.25">
      <c r="A378" s="116"/>
      <c r="B378" s="36" t="s">
        <v>83</v>
      </c>
      <c r="C378" s="148"/>
      <c r="D378" s="169"/>
      <c r="E378" s="146"/>
      <c r="F378" s="151"/>
      <c r="G378" s="152"/>
      <c r="H378" s="45"/>
      <c r="I378" s="23"/>
      <c r="J378" s="130"/>
      <c r="K378" s="164"/>
      <c r="L378" s="170">
        <v>-785202</v>
      </c>
      <c r="M378" s="165"/>
      <c r="N378" s="43"/>
      <c r="O378" s="146"/>
      <c r="P378" s="151"/>
      <c r="Q378" s="152"/>
      <c r="T378" s="130"/>
      <c r="U378" s="160"/>
      <c r="V378" s="171">
        <v>0</v>
      </c>
      <c r="W378" s="161"/>
      <c r="X378" s="44"/>
      <c r="Y378" s="41"/>
      <c r="Z378" s="171">
        <f>+V378-L378</f>
        <v>785202</v>
      </c>
      <c r="AC378" s="241"/>
      <c r="AD378" s="241"/>
      <c r="AE378" s="241"/>
      <c r="AG378" s="259"/>
      <c r="AH378" s="259"/>
    </row>
    <row r="379" spans="1:34" x14ac:dyDescent="0.2">
      <c r="A379" s="116"/>
      <c r="B379" s="36"/>
      <c r="C379" s="148"/>
      <c r="D379" s="146"/>
      <c r="E379" s="146"/>
      <c r="F379" s="151"/>
      <c r="G379" s="152"/>
      <c r="H379" s="45"/>
      <c r="I379" s="23"/>
      <c r="J379" s="130"/>
      <c r="K379" s="164"/>
      <c r="L379" s="149"/>
      <c r="M379" s="165"/>
      <c r="N379" s="150"/>
      <c r="O379" s="146"/>
      <c r="P379" s="151"/>
      <c r="Q379" s="152"/>
      <c r="T379" s="130"/>
      <c r="U379" s="160"/>
      <c r="V379" s="153"/>
      <c r="W379" s="161"/>
      <c r="X379" s="154"/>
      <c r="Y379" s="41"/>
      <c r="Z379" s="153"/>
      <c r="AC379" s="241"/>
      <c r="AD379" s="241"/>
      <c r="AE379" s="241"/>
      <c r="AG379" s="259"/>
      <c r="AH379" s="259"/>
    </row>
    <row r="380" spans="1:34" x14ac:dyDescent="0.2">
      <c r="A380" s="144" t="s">
        <v>175</v>
      </c>
      <c r="B380" s="36"/>
      <c r="C380" s="148"/>
      <c r="D380" s="146">
        <f>+SUBTOTAL(9,D348:D379)</f>
        <v>153454793.44000003</v>
      </c>
      <c r="E380" s="146"/>
      <c r="F380" s="151"/>
      <c r="G380" s="152"/>
      <c r="H380" s="45"/>
      <c r="I380" s="23"/>
      <c r="J380" s="130"/>
      <c r="K380" s="164"/>
      <c r="L380" s="149">
        <f>+SUBTOTAL(9,L348:L379)</f>
        <v>3477321</v>
      </c>
      <c r="M380" s="165"/>
      <c r="N380" s="150"/>
      <c r="O380" s="146"/>
      <c r="P380" s="151"/>
      <c r="Q380" s="152"/>
      <c r="T380" s="130"/>
      <c r="U380" s="160"/>
      <c r="V380" s="153">
        <f>+SUBTOTAL(9,V348:V379)</f>
        <v>5357402</v>
      </c>
      <c r="W380" s="161"/>
      <c r="X380" s="154"/>
      <c r="Y380" s="41"/>
      <c r="Z380" s="153">
        <f>+SUBTOTAL(9,Z348:Z379)</f>
        <v>1880081</v>
      </c>
      <c r="AC380" s="241"/>
      <c r="AD380" s="241"/>
      <c r="AE380" s="241"/>
      <c r="AG380" s="259"/>
      <c r="AH380" s="259"/>
    </row>
    <row r="381" spans="1:34" x14ac:dyDescent="0.2">
      <c r="A381" s="116"/>
      <c r="B381" s="36"/>
      <c r="C381" s="148"/>
      <c r="D381" s="146"/>
      <c r="E381" s="146"/>
      <c r="F381" s="151"/>
      <c r="G381" s="152"/>
      <c r="H381" s="45"/>
      <c r="I381" s="23"/>
      <c r="J381" s="130"/>
      <c r="K381" s="164"/>
      <c r="L381" s="149"/>
      <c r="M381" s="165"/>
      <c r="N381" s="150"/>
      <c r="O381" s="146"/>
      <c r="P381" s="151"/>
      <c r="Q381" s="152"/>
      <c r="T381" s="130"/>
      <c r="U381" s="160"/>
      <c r="V381" s="153"/>
      <c r="W381" s="161"/>
      <c r="X381" s="154"/>
      <c r="Y381" s="41"/>
      <c r="Z381" s="153"/>
      <c r="AC381" s="241"/>
      <c r="AD381" s="241"/>
      <c r="AE381" s="241"/>
      <c r="AG381" s="259"/>
      <c r="AH381" s="259"/>
    </row>
    <row r="382" spans="1:34" x14ac:dyDescent="0.2">
      <c r="A382" s="136"/>
      <c r="B382" s="46"/>
      <c r="C382" s="148"/>
      <c r="D382" s="146"/>
      <c r="E382" s="146"/>
      <c r="F382" s="151"/>
      <c r="G382" s="152"/>
      <c r="H382" s="45"/>
      <c r="I382" s="23"/>
      <c r="J382" s="130"/>
      <c r="K382" s="164"/>
      <c r="L382" s="149"/>
      <c r="M382" s="165"/>
      <c r="N382" s="150"/>
      <c r="O382" s="146"/>
      <c r="P382" s="151"/>
      <c r="Q382" s="152"/>
      <c r="T382" s="130"/>
      <c r="U382" s="160"/>
      <c r="V382" s="153"/>
      <c r="W382" s="161"/>
      <c r="X382" s="154"/>
      <c r="Y382" s="41"/>
      <c r="Z382" s="153"/>
      <c r="AC382" s="241"/>
      <c r="AD382" s="241"/>
      <c r="AE382" s="241"/>
      <c r="AG382" s="259"/>
      <c r="AH382" s="259"/>
    </row>
    <row r="383" spans="1:34" s="225" customFormat="1" x14ac:dyDescent="0.2">
      <c r="A383" s="136"/>
      <c r="B383" s="46" t="s">
        <v>176</v>
      </c>
      <c r="C383" s="148"/>
      <c r="D383" s="175">
        <f>+SUBTOTAL(9,D15:D382)</f>
        <v>7224199492.1700029</v>
      </c>
      <c r="E383" s="175"/>
      <c r="F383" s="179"/>
      <c r="G383" s="180"/>
      <c r="H383" s="467"/>
      <c r="I383" s="29"/>
      <c r="J383" s="124"/>
      <c r="K383" s="136"/>
      <c r="L383" s="178">
        <f>+SUBTOTAL(9,L15:L382)</f>
        <v>348597353</v>
      </c>
      <c r="M383" s="138"/>
      <c r="N383" s="48">
        <f>+ROUND(L383/$D383*100,2)</f>
        <v>4.83</v>
      </c>
      <c r="O383" s="175"/>
      <c r="P383" s="179"/>
      <c r="Q383" s="180"/>
      <c r="R383" s="29"/>
      <c r="S383" s="29"/>
      <c r="T383" s="124"/>
      <c r="U383" s="117"/>
      <c r="V383" s="181">
        <f>+SUBTOTAL(9,V15:V382)</f>
        <v>555002804</v>
      </c>
      <c r="W383" s="142"/>
      <c r="X383" s="49">
        <f>+ROUND(V383/$D383*100,2)</f>
        <v>7.68</v>
      </c>
      <c r="Y383" s="39"/>
      <c r="Z383" s="181">
        <f>+SUBTOTAL(9,Z15:Z382)</f>
        <v>206405451</v>
      </c>
      <c r="AA383" s="243"/>
      <c r="AC383" s="241"/>
      <c r="AD383" s="226"/>
      <c r="AE383" s="226"/>
      <c r="AG383" s="261"/>
      <c r="AH383" s="261"/>
    </row>
    <row r="384" spans="1:34" s="225" customFormat="1" x14ac:dyDescent="0.2">
      <c r="A384" s="136"/>
      <c r="B384" s="50"/>
      <c r="C384" s="148"/>
      <c r="D384" s="175"/>
      <c r="E384" s="175"/>
      <c r="F384" s="179"/>
      <c r="G384" s="180"/>
      <c r="H384" s="467"/>
      <c r="I384" s="29"/>
      <c r="J384" s="124"/>
      <c r="K384" s="136"/>
      <c r="L384" s="178"/>
      <c r="M384" s="138"/>
      <c r="N384" s="48"/>
      <c r="O384" s="175"/>
      <c r="P384" s="179"/>
      <c r="Q384" s="180"/>
      <c r="R384" s="29"/>
      <c r="S384" s="29"/>
      <c r="T384" s="124"/>
      <c r="U384" s="117"/>
      <c r="V384" s="181"/>
      <c r="W384" s="142"/>
      <c r="X384" s="49"/>
      <c r="Y384" s="39"/>
      <c r="Z384" s="181"/>
      <c r="AA384" s="243"/>
      <c r="AC384" s="241"/>
      <c r="AD384" s="226"/>
      <c r="AE384" s="226"/>
      <c r="AG384" s="261"/>
      <c r="AH384" s="261"/>
    </row>
    <row r="385" spans="1:34" s="225" customFormat="1" x14ac:dyDescent="0.2">
      <c r="A385" s="116">
        <v>310.3</v>
      </c>
      <c r="B385" s="36" t="s">
        <v>177</v>
      </c>
      <c r="C385" s="148"/>
      <c r="D385" s="175"/>
      <c r="E385" s="175"/>
      <c r="F385" s="179"/>
      <c r="G385" s="180"/>
      <c r="H385" s="467"/>
      <c r="I385" s="29"/>
      <c r="J385" s="124"/>
      <c r="K385" s="136"/>
      <c r="L385" s="178"/>
      <c r="M385" s="138"/>
      <c r="N385" s="48"/>
      <c r="O385" s="175"/>
      <c r="P385" s="179"/>
      <c r="Q385" s="180"/>
      <c r="R385" s="29"/>
      <c r="S385" s="29"/>
      <c r="T385" s="124"/>
      <c r="U385" s="117"/>
      <c r="V385" s="181"/>
      <c r="W385" s="142"/>
      <c r="X385" s="49"/>
      <c r="Y385" s="39"/>
      <c r="Z385" s="181"/>
      <c r="AA385" s="243"/>
      <c r="AC385" s="241"/>
      <c r="AD385" s="226"/>
      <c r="AE385" s="226"/>
      <c r="AG385" s="261"/>
      <c r="AH385" s="261"/>
    </row>
    <row r="386" spans="1:34" x14ac:dyDescent="0.2">
      <c r="A386" s="116"/>
      <c r="B386" s="36" t="s">
        <v>178</v>
      </c>
      <c r="C386" s="148"/>
      <c r="D386" s="146">
        <v>9700996.6099999994</v>
      </c>
      <c r="E386" s="146"/>
      <c r="F386" s="155"/>
      <c r="G386" s="152"/>
      <c r="H386" s="156"/>
      <c r="I386" s="23"/>
      <c r="J386" s="159"/>
      <c r="K386" s="116"/>
      <c r="L386" s="149"/>
      <c r="M386" s="127"/>
      <c r="N386" s="184"/>
      <c r="O386" s="146"/>
      <c r="P386" s="155"/>
      <c r="Q386" s="152"/>
      <c r="R386" s="155" t="s">
        <v>179</v>
      </c>
      <c r="T386" s="159"/>
      <c r="U386" s="118"/>
      <c r="V386" s="153"/>
      <c r="W386" s="131"/>
      <c r="X386" s="162"/>
      <c r="Z386" s="153">
        <f t="shared" ref="Z386:Z392" si="13">+V386-L386</f>
        <v>0</v>
      </c>
      <c r="AC386" s="241"/>
      <c r="AD386" s="241"/>
      <c r="AE386" s="241"/>
      <c r="AG386" s="259"/>
      <c r="AH386" s="259"/>
    </row>
    <row r="387" spans="1:34" x14ac:dyDescent="0.2">
      <c r="A387" s="116"/>
      <c r="B387" s="36" t="s">
        <v>180</v>
      </c>
      <c r="C387" s="148"/>
      <c r="D387" s="146">
        <v>8138.01</v>
      </c>
      <c r="E387" s="146"/>
      <c r="F387" s="155"/>
      <c r="G387" s="152"/>
      <c r="H387" s="156"/>
      <c r="I387" s="23"/>
      <c r="J387" s="159"/>
      <c r="K387" s="116"/>
      <c r="L387" s="149"/>
      <c r="M387" s="127"/>
      <c r="N387" s="184"/>
      <c r="O387" s="146"/>
      <c r="P387" s="155"/>
      <c r="Q387" s="152"/>
      <c r="R387" s="155" t="s">
        <v>179</v>
      </c>
      <c r="T387" s="159"/>
      <c r="U387" s="118"/>
      <c r="V387" s="153"/>
      <c r="W387" s="131"/>
      <c r="X387" s="162"/>
      <c r="Y387" s="101"/>
      <c r="Z387" s="153">
        <f t="shared" si="13"/>
        <v>0</v>
      </c>
      <c r="AC387" s="241"/>
      <c r="AD387" s="241"/>
      <c r="AE387" s="241"/>
      <c r="AG387" s="259"/>
      <c r="AH387" s="259"/>
    </row>
    <row r="388" spans="1:34" x14ac:dyDescent="0.2">
      <c r="A388" s="116"/>
      <c r="B388" s="36" t="s">
        <v>181</v>
      </c>
      <c r="C388" s="148"/>
      <c r="D388" s="146">
        <v>24271831.300000001</v>
      </c>
      <c r="E388" s="146"/>
      <c r="F388" s="155"/>
      <c r="G388" s="152"/>
      <c r="H388" s="155"/>
      <c r="I388" s="23"/>
      <c r="J388" s="159"/>
      <c r="K388" s="116"/>
      <c r="L388" s="149"/>
      <c r="M388" s="127"/>
      <c r="N388" s="184"/>
      <c r="O388" s="146"/>
      <c r="P388" s="155"/>
      <c r="Q388" s="152"/>
      <c r="R388" s="155" t="s">
        <v>179</v>
      </c>
      <c r="T388" s="159"/>
      <c r="U388" s="118"/>
      <c r="V388" s="153"/>
      <c r="W388" s="131"/>
      <c r="X388" s="162"/>
      <c r="Z388" s="153">
        <f t="shared" si="13"/>
        <v>0</v>
      </c>
      <c r="AC388" s="241"/>
      <c r="AD388" s="241"/>
      <c r="AE388" s="241"/>
      <c r="AG388" s="259"/>
      <c r="AH388" s="259"/>
    </row>
    <row r="389" spans="1:34" x14ac:dyDescent="0.2">
      <c r="A389" s="116"/>
      <c r="B389" s="36" t="s">
        <v>182</v>
      </c>
      <c r="C389" s="148"/>
      <c r="D389" s="146">
        <v>1471639</v>
      </c>
      <c r="E389" s="146"/>
      <c r="F389" s="155"/>
      <c r="G389" s="152"/>
      <c r="H389" s="155"/>
      <c r="I389" s="23"/>
      <c r="J389" s="159"/>
      <c r="K389" s="116"/>
      <c r="L389" s="149"/>
      <c r="M389" s="127"/>
      <c r="N389" s="184"/>
      <c r="O389" s="146"/>
      <c r="P389" s="155"/>
      <c r="Q389" s="152"/>
      <c r="R389" s="155" t="s">
        <v>179</v>
      </c>
      <c r="T389" s="159"/>
      <c r="U389" s="118"/>
      <c r="V389" s="153"/>
      <c r="W389" s="131"/>
      <c r="X389" s="162"/>
      <c r="Z389" s="153">
        <f t="shared" si="13"/>
        <v>0</v>
      </c>
      <c r="AC389" s="241"/>
      <c r="AD389" s="241"/>
      <c r="AE389" s="241"/>
      <c r="AG389" s="259"/>
      <c r="AH389" s="259"/>
    </row>
    <row r="390" spans="1:34" x14ac:dyDescent="0.2">
      <c r="A390" s="116"/>
      <c r="B390" s="36" t="s">
        <v>183</v>
      </c>
      <c r="C390" s="148"/>
      <c r="D390" s="146">
        <v>171270</v>
      </c>
      <c r="E390" s="146"/>
      <c r="F390" s="155"/>
      <c r="G390" s="152"/>
      <c r="H390" s="155"/>
      <c r="I390" s="23"/>
      <c r="J390" s="159"/>
      <c r="K390" s="116"/>
      <c r="L390" s="149"/>
      <c r="M390" s="127"/>
      <c r="N390" s="184"/>
      <c r="O390" s="146"/>
      <c r="P390" s="155"/>
      <c r="Q390" s="152"/>
      <c r="R390" s="155" t="s">
        <v>179</v>
      </c>
      <c r="T390" s="159"/>
      <c r="U390" s="118"/>
      <c r="V390" s="153"/>
      <c r="W390" s="131"/>
      <c r="X390" s="162"/>
      <c r="Z390" s="153">
        <f t="shared" si="13"/>
        <v>0</v>
      </c>
      <c r="AC390" s="241"/>
      <c r="AD390" s="241"/>
      <c r="AE390" s="241"/>
      <c r="AG390" s="259"/>
      <c r="AH390" s="259"/>
    </row>
    <row r="391" spans="1:34" x14ac:dyDescent="0.2">
      <c r="A391" s="116"/>
      <c r="B391" s="36" t="s">
        <v>184</v>
      </c>
      <c r="C391" s="148"/>
      <c r="D391" s="146">
        <v>690.97</v>
      </c>
      <c r="E391" s="146"/>
      <c r="F391" s="155"/>
      <c r="G391" s="152"/>
      <c r="H391" s="155"/>
      <c r="I391" s="23"/>
      <c r="J391" s="159"/>
      <c r="K391" s="116"/>
      <c r="L391" s="149"/>
      <c r="M391" s="127"/>
      <c r="N391" s="184"/>
      <c r="O391" s="146"/>
      <c r="P391" s="155"/>
      <c r="Q391" s="152"/>
      <c r="R391" s="155" t="s">
        <v>179</v>
      </c>
      <c r="T391" s="159"/>
      <c r="U391" s="118"/>
      <c r="V391" s="153"/>
      <c r="W391" s="131"/>
      <c r="X391" s="162"/>
      <c r="Z391" s="153">
        <f t="shared" si="13"/>
        <v>0</v>
      </c>
      <c r="AC391" s="241"/>
      <c r="AD391" s="241"/>
      <c r="AE391" s="241"/>
      <c r="AG391" s="259"/>
      <c r="AH391" s="259"/>
    </row>
    <row r="392" spans="1:34" x14ac:dyDescent="0.2">
      <c r="A392" s="116"/>
      <c r="B392" s="36" t="s">
        <v>185</v>
      </c>
      <c r="C392" s="148"/>
      <c r="D392" s="169">
        <v>13496.8</v>
      </c>
      <c r="E392" s="146"/>
      <c r="F392" s="155"/>
      <c r="G392" s="152"/>
      <c r="H392" s="155"/>
      <c r="I392" s="23"/>
      <c r="J392" s="159"/>
      <c r="K392" s="116"/>
      <c r="L392" s="149"/>
      <c r="M392" s="127"/>
      <c r="N392" s="184"/>
      <c r="O392" s="146"/>
      <c r="P392" s="155"/>
      <c r="Q392" s="152"/>
      <c r="R392" s="155" t="s">
        <v>179</v>
      </c>
      <c r="T392" s="159"/>
      <c r="U392" s="118"/>
      <c r="V392" s="153"/>
      <c r="W392" s="131"/>
      <c r="X392" s="162"/>
      <c r="Z392" s="171">
        <f t="shared" si="13"/>
        <v>0</v>
      </c>
      <c r="AC392" s="241"/>
      <c r="AD392" s="241"/>
      <c r="AE392" s="241"/>
      <c r="AG392" s="259"/>
      <c r="AH392" s="259"/>
    </row>
    <row r="393" spans="1:34" x14ac:dyDescent="0.2">
      <c r="A393" s="116"/>
      <c r="B393" s="42" t="s">
        <v>186</v>
      </c>
      <c r="C393" s="148"/>
      <c r="D393" s="172">
        <f>+SUBTOTAL(9,D386:D392)</f>
        <v>35638062.689999998</v>
      </c>
      <c r="E393" s="146"/>
      <c r="F393" s="155"/>
      <c r="G393" s="152"/>
      <c r="H393" s="155"/>
      <c r="I393" s="155"/>
      <c r="J393" s="159"/>
      <c r="K393" s="116"/>
      <c r="L393" s="172">
        <f>+SUBTOTAL(9,L386:L392)</f>
        <v>0</v>
      </c>
      <c r="M393" s="127"/>
      <c r="N393" s="184"/>
      <c r="O393" s="146"/>
      <c r="P393" s="155"/>
      <c r="Q393" s="152"/>
      <c r="R393" s="155"/>
      <c r="S393" s="155"/>
      <c r="T393" s="159"/>
      <c r="U393" s="118"/>
      <c r="V393" s="185">
        <f>+SUBTOTAL(9,V386:V392)</f>
        <v>0</v>
      </c>
      <c r="W393" s="131"/>
      <c r="X393" s="162">
        <v>0</v>
      </c>
      <c r="Z393" s="171">
        <f>+SUBTOTAL(9,Z386:Z392)</f>
        <v>0</v>
      </c>
      <c r="AC393" s="241"/>
      <c r="AD393" s="241"/>
      <c r="AE393" s="241"/>
      <c r="AG393" s="259"/>
      <c r="AH393" s="259"/>
    </row>
    <row r="394" spans="1:34" ht="15" x14ac:dyDescent="0.25">
      <c r="A394" s="116"/>
      <c r="B394" s="36"/>
      <c r="C394" s="148"/>
      <c r="D394" s="146"/>
      <c r="E394" s="146"/>
      <c r="F394" s="155"/>
      <c r="G394" s="152"/>
      <c r="H394" s="155"/>
      <c r="I394" s="155"/>
      <c r="J394" s="159"/>
      <c r="K394" s="164"/>
      <c r="L394" s="153"/>
      <c r="M394" s="165"/>
      <c r="N394" s="184"/>
      <c r="O394" s="146"/>
      <c r="P394" s="155"/>
      <c r="Q394" s="152"/>
      <c r="R394" s="155"/>
      <c r="S394" s="155"/>
      <c r="T394" s="159"/>
      <c r="U394" s="160"/>
      <c r="V394" s="186"/>
      <c r="W394" s="161"/>
      <c r="X394" s="44"/>
      <c r="Y394" s="41"/>
      <c r="Z394" s="186"/>
      <c r="AC394" s="241"/>
      <c r="AD394" s="241"/>
      <c r="AE394" s="241"/>
      <c r="AG394" s="259"/>
      <c r="AH394" s="259"/>
    </row>
    <row r="395" spans="1:34" s="225" customFormat="1" x14ac:dyDescent="0.2">
      <c r="A395" s="136"/>
      <c r="B395" s="46" t="s">
        <v>187</v>
      </c>
      <c r="C395" s="148"/>
      <c r="D395" s="175">
        <f>+SUBTOTAL(9,D17:D393)</f>
        <v>7259837554.8600035</v>
      </c>
      <c r="E395" s="175"/>
      <c r="F395" s="179"/>
      <c r="G395" s="180"/>
      <c r="H395" s="52"/>
      <c r="I395" s="52"/>
      <c r="J395" s="266"/>
      <c r="K395" s="263"/>
      <c r="L395" s="178">
        <f>+SUBTOTAL(9,L17:L393)</f>
        <v>348597353</v>
      </c>
      <c r="M395" s="264"/>
      <c r="N395" s="265">
        <f>+ROUND(L395/$D395*100,2)</f>
        <v>4.8</v>
      </c>
      <c r="O395" s="175"/>
      <c r="P395" s="179"/>
      <c r="Q395" s="180"/>
      <c r="R395" s="52"/>
      <c r="S395" s="52"/>
      <c r="T395" s="266"/>
      <c r="U395" s="121"/>
      <c r="V395" s="181">
        <f>+SUBTOTAL(9,V17:V393)</f>
        <v>555002804</v>
      </c>
      <c r="W395" s="267"/>
      <c r="X395" s="268">
        <f>+ROUND(V395/$D395*100,2)</f>
        <v>7.64</v>
      </c>
      <c r="Y395" s="53"/>
      <c r="Z395" s="181">
        <f>+SUBTOTAL(9,Z17:Z393)</f>
        <v>206405451</v>
      </c>
      <c r="AA395" s="243"/>
      <c r="AC395" s="241"/>
      <c r="AD395" s="226"/>
      <c r="AE395" s="226"/>
      <c r="AG395" s="261"/>
      <c r="AH395" s="261"/>
    </row>
    <row r="396" spans="1:34" x14ac:dyDescent="0.2">
      <c r="F396" s="23"/>
      <c r="G396" s="22"/>
      <c r="H396" s="23"/>
      <c r="I396" s="23"/>
      <c r="J396" s="100"/>
      <c r="L396" s="187"/>
      <c r="N396" s="150"/>
      <c r="P396" s="23"/>
      <c r="V396" s="188"/>
      <c r="X396" s="154"/>
      <c r="Z396" s="188"/>
      <c r="AD396" s="241"/>
      <c r="AE396" s="241"/>
      <c r="AG396" s="259"/>
      <c r="AH396" s="259"/>
    </row>
    <row r="397" spans="1:34" x14ac:dyDescent="0.2">
      <c r="F397" s="23"/>
      <c r="G397" s="22"/>
      <c r="H397" s="23"/>
      <c r="I397" s="23"/>
      <c r="J397" s="100"/>
      <c r="L397" s="187"/>
      <c r="N397" s="150"/>
      <c r="P397" s="23"/>
      <c r="V397" s="188"/>
      <c r="X397" s="154"/>
      <c r="Z397" s="188"/>
      <c r="AD397" s="241"/>
      <c r="AE397" s="241"/>
      <c r="AG397" s="259"/>
      <c r="AH397" s="259"/>
    </row>
    <row r="398" spans="1:34" x14ac:dyDescent="0.2">
      <c r="A398" s="189" t="s">
        <v>188</v>
      </c>
      <c r="B398" s="54"/>
      <c r="C398" s="145"/>
      <c r="E398" s="21"/>
      <c r="F398" s="129"/>
      <c r="G398" s="190"/>
      <c r="H398" s="23"/>
      <c r="I398" s="23"/>
      <c r="J398" s="130"/>
      <c r="K398" s="21"/>
      <c r="L398" s="187"/>
      <c r="M398" s="127"/>
      <c r="N398" s="150"/>
      <c r="P398" s="129"/>
      <c r="Q398" s="190"/>
      <c r="T398" s="130"/>
      <c r="U398" s="23"/>
      <c r="V398" s="188"/>
      <c r="W398" s="131"/>
      <c r="X398" s="154"/>
      <c r="Y398" s="23"/>
      <c r="Z398" s="190"/>
      <c r="AD398" s="241"/>
      <c r="AE398" s="241"/>
      <c r="AG398" s="259"/>
      <c r="AH398" s="259"/>
    </row>
    <row r="399" spans="1:34" x14ac:dyDescent="0.2">
      <c r="A399" s="189"/>
      <c r="B399" s="54"/>
      <c r="C399" s="145"/>
      <c r="E399" s="21"/>
      <c r="F399" s="129"/>
      <c r="G399" s="190"/>
      <c r="H399" s="23"/>
      <c r="I399" s="23"/>
      <c r="J399" s="130"/>
      <c r="K399" s="21"/>
      <c r="L399" s="187"/>
      <c r="M399" s="127"/>
      <c r="N399" s="150"/>
      <c r="P399" s="129"/>
      <c r="Q399" s="190"/>
      <c r="T399" s="130"/>
      <c r="U399" s="23"/>
      <c r="V399" s="188"/>
      <c r="W399" s="131"/>
      <c r="X399" s="154"/>
      <c r="Y399" s="23"/>
      <c r="Z399" s="190"/>
      <c r="AD399" s="241"/>
      <c r="AE399" s="241"/>
      <c r="AG399" s="259"/>
      <c r="AH399" s="259"/>
    </row>
    <row r="400" spans="1:34" x14ac:dyDescent="0.2">
      <c r="B400" s="55" t="s">
        <v>189</v>
      </c>
      <c r="C400" s="145"/>
      <c r="E400" s="21"/>
      <c r="F400" s="129"/>
      <c r="G400" s="190"/>
      <c r="H400" s="23"/>
      <c r="I400" s="23"/>
      <c r="J400" s="130"/>
      <c r="K400" s="21"/>
      <c r="L400" s="187"/>
      <c r="M400" s="127"/>
      <c r="N400" s="150"/>
      <c r="P400" s="129"/>
      <c r="Q400" s="190"/>
      <c r="T400" s="130"/>
      <c r="U400" s="23"/>
      <c r="V400" s="188"/>
      <c r="W400" s="131"/>
      <c r="X400" s="154"/>
      <c r="Y400" s="23"/>
      <c r="Z400" s="190"/>
      <c r="AD400" s="241"/>
      <c r="AE400" s="241"/>
      <c r="AG400" s="259"/>
      <c r="AH400" s="259"/>
    </row>
    <row r="401" spans="1:34" x14ac:dyDescent="0.2">
      <c r="A401" s="95">
        <v>330.2</v>
      </c>
      <c r="B401" s="19" t="s">
        <v>64</v>
      </c>
      <c r="C401" s="145"/>
      <c r="D401" s="146">
        <v>328066.33</v>
      </c>
      <c r="E401" s="21"/>
      <c r="F401" s="155">
        <v>46752</v>
      </c>
      <c r="G401" s="152"/>
      <c r="H401" s="156" t="s">
        <v>65</v>
      </c>
      <c r="I401" s="23"/>
      <c r="J401" s="159">
        <v>0</v>
      </c>
      <c r="K401" s="21"/>
      <c r="L401" s="149">
        <f t="shared" ref="L401:L407" si="14">+ROUND(N401*D401/100,0)</f>
        <v>9153</v>
      </c>
      <c r="M401" s="127"/>
      <c r="N401" s="184">
        <v>2.79</v>
      </c>
      <c r="P401" s="155">
        <v>46752</v>
      </c>
      <c r="Q401" s="152"/>
      <c r="R401" s="155" t="s">
        <v>65</v>
      </c>
      <c r="T401" s="159">
        <v>0</v>
      </c>
      <c r="U401" s="23"/>
      <c r="V401" s="153">
        <v>37668</v>
      </c>
      <c r="W401" s="131"/>
      <c r="X401" s="162">
        <v>11.48</v>
      </c>
      <c r="Y401" s="23"/>
      <c r="Z401" s="152">
        <f t="shared" ref="Z401:Z407" si="15">+V401-L401</f>
        <v>28515</v>
      </c>
      <c r="AD401" s="241"/>
      <c r="AE401" s="241"/>
      <c r="AG401" s="259"/>
      <c r="AH401" s="259"/>
    </row>
    <row r="402" spans="1:34" x14ac:dyDescent="0.2">
      <c r="A402" s="95">
        <v>331</v>
      </c>
      <c r="B402" s="36" t="s">
        <v>66</v>
      </c>
      <c r="C402" s="145"/>
      <c r="D402" s="146">
        <v>2121264.9500000002</v>
      </c>
      <c r="E402" s="21"/>
      <c r="F402" s="155">
        <v>46752</v>
      </c>
      <c r="G402" s="152"/>
      <c r="H402" s="156" t="s">
        <v>67</v>
      </c>
      <c r="I402" s="23"/>
      <c r="J402" s="159">
        <v>-2</v>
      </c>
      <c r="K402" s="21"/>
      <c r="L402" s="149">
        <f t="shared" si="14"/>
        <v>70638</v>
      </c>
      <c r="M402" s="127"/>
      <c r="N402" s="184">
        <v>3.33</v>
      </c>
      <c r="P402" s="155">
        <v>46752</v>
      </c>
      <c r="Q402" s="152"/>
      <c r="R402" s="155" t="s">
        <v>190</v>
      </c>
      <c r="T402" s="159">
        <v>-1</v>
      </c>
      <c r="U402" s="23"/>
      <c r="V402" s="153">
        <v>191475</v>
      </c>
      <c r="W402" s="131"/>
      <c r="X402" s="162">
        <v>9.0299999999999994</v>
      </c>
      <c r="Y402" s="23"/>
      <c r="Z402" s="152">
        <f t="shared" si="15"/>
        <v>120837</v>
      </c>
      <c r="AD402" s="241"/>
      <c r="AE402" s="241"/>
      <c r="AG402" s="259"/>
      <c r="AH402" s="259"/>
    </row>
    <row r="403" spans="1:34" x14ac:dyDescent="0.2">
      <c r="A403" s="95">
        <v>332</v>
      </c>
      <c r="B403" s="19" t="s">
        <v>191</v>
      </c>
      <c r="C403" s="145"/>
      <c r="D403" s="146">
        <v>28035469.789999999</v>
      </c>
      <c r="E403" s="21"/>
      <c r="F403" s="155">
        <v>46752</v>
      </c>
      <c r="G403" s="152"/>
      <c r="H403" s="156" t="s">
        <v>192</v>
      </c>
      <c r="I403" s="23"/>
      <c r="J403" s="159">
        <v>-1</v>
      </c>
      <c r="K403" s="21"/>
      <c r="L403" s="149">
        <f t="shared" si="14"/>
        <v>1735396</v>
      </c>
      <c r="M403" s="127"/>
      <c r="N403" s="184">
        <v>6.19</v>
      </c>
      <c r="P403" s="155">
        <v>46752</v>
      </c>
      <c r="Q403" s="152"/>
      <c r="R403" s="155" t="s">
        <v>193</v>
      </c>
      <c r="T403" s="159">
        <v>0</v>
      </c>
      <c r="U403" s="23"/>
      <c r="V403" s="153">
        <v>2443602</v>
      </c>
      <c r="W403" s="131"/>
      <c r="X403" s="162">
        <v>8.7200000000000006</v>
      </c>
      <c r="Y403" s="23"/>
      <c r="Z403" s="152">
        <f t="shared" si="15"/>
        <v>708206</v>
      </c>
      <c r="AD403" s="241"/>
      <c r="AE403" s="241"/>
      <c r="AG403" s="259"/>
      <c r="AH403" s="259"/>
    </row>
    <row r="404" spans="1:34" x14ac:dyDescent="0.2">
      <c r="A404" s="95">
        <v>333</v>
      </c>
      <c r="B404" s="19" t="s">
        <v>194</v>
      </c>
      <c r="C404" s="145"/>
      <c r="D404" s="146">
        <v>1985787.7</v>
      </c>
      <c r="E404" s="21"/>
      <c r="F404" s="155">
        <v>46752</v>
      </c>
      <c r="G404" s="152"/>
      <c r="H404" s="156" t="s">
        <v>195</v>
      </c>
      <c r="I404" s="23"/>
      <c r="J404" s="159">
        <v>-2</v>
      </c>
      <c r="K404" s="21"/>
      <c r="L404" s="149">
        <f t="shared" si="14"/>
        <v>63744</v>
      </c>
      <c r="M404" s="127"/>
      <c r="N404" s="184">
        <v>3.21</v>
      </c>
      <c r="P404" s="155">
        <v>46752</v>
      </c>
      <c r="Q404" s="152"/>
      <c r="R404" s="155" t="s">
        <v>196</v>
      </c>
      <c r="T404" s="159">
        <v>-1</v>
      </c>
      <c r="U404" s="23"/>
      <c r="V404" s="153">
        <v>150175</v>
      </c>
      <c r="W404" s="131"/>
      <c r="X404" s="162">
        <v>7.56</v>
      </c>
      <c r="Y404" s="23"/>
      <c r="Z404" s="152">
        <f t="shared" si="15"/>
        <v>86431</v>
      </c>
      <c r="AD404" s="241"/>
      <c r="AE404" s="241"/>
      <c r="AG404" s="259"/>
      <c r="AH404" s="259"/>
    </row>
    <row r="405" spans="1:34" x14ac:dyDescent="0.2">
      <c r="A405" s="95">
        <v>334</v>
      </c>
      <c r="B405" s="19" t="s">
        <v>75</v>
      </c>
      <c r="C405" s="148"/>
      <c r="D405" s="146">
        <v>1322373.28</v>
      </c>
      <c r="E405" s="21"/>
      <c r="F405" s="155">
        <v>46752</v>
      </c>
      <c r="G405" s="152"/>
      <c r="H405" s="156" t="s">
        <v>197</v>
      </c>
      <c r="I405" s="23"/>
      <c r="J405" s="159">
        <v>-3</v>
      </c>
      <c r="K405" s="21"/>
      <c r="L405" s="149">
        <f t="shared" si="14"/>
        <v>49853</v>
      </c>
      <c r="M405" s="127"/>
      <c r="N405" s="184">
        <v>3.77</v>
      </c>
      <c r="P405" s="155">
        <v>46752</v>
      </c>
      <c r="Q405" s="152"/>
      <c r="R405" s="155" t="s">
        <v>197</v>
      </c>
      <c r="T405" s="159">
        <v>-1</v>
      </c>
      <c r="U405" s="23"/>
      <c r="V405" s="153">
        <v>111111</v>
      </c>
      <c r="W405" s="131"/>
      <c r="X405" s="162">
        <v>8.4</v>
      </c>
      <c r="Y405" s="23"/>
      <c r="Z405" s="152">
        <f t="shared" si="15"/>
        <v>61258</v>
      </c>
      <c r="AD405" s="241"/>
      <c r="AE405" s="241"/>
      <c r="AG405" s="259"/>
      <c r="AH405" s="259"/>
    </row>
    <row r="406" spans="1:34" x14ac:dyDescent="0.2">
      <c r="A406" s="95">
        <v>335</v>
      </c>
      <c r="B406" s="36" t="s">
        <v>78</v>
      </c>
      <c r="C406" s="145"/>
      <c r="D406" s="146">
        <v>7989.05</v>
      </c>
      <c r="E406" s="21"/>
      <c r="F406" s="155">
        <v>46752</v>
      </c>
      <c r="G406" s="152"/>
      <c r="H406" s="156" t="s">
        <v>198</v>
      </c>
      <c r="I406" s="23"/>
      <c r="J406" s="159">
        <v>-1</v>
      </c>
      <c r="K406" s="21"/>
      <c r="L406" s="149">
        <f t="shared" si="14"/>
        <v>225</v>
      </c>
      <c r="M406" s="127"/>
      <c r="N406" s="184">
        <v>2.82</v>
      </c>
      <c r="P406" s="155">
        <v>46752</v>
      </c>
      <c r="Q406" s="152"/>
      <c r="R406" s="155" t="s">
        <v>198</v>
      </c>
      <c r="T406" s="159">
        <v>-1</v>
      </c>
      <c r="U406" s="23"/>
      <c r="V406" s="153">
        <v>588</v>
      </c>
      <c r="W406" s="131"/>
      <c r="X406" s="162">
        <v>7.36</v>
      </c>
      <c r="Y406" s="23"/>
      <c r="Z406" s="152">
        <f t="shared" si="15"/>
        <v>363</v>
      </c>
      <c r="AD406" s="241"/>
      <c r="AE406" s="241"/>
      <c r="AG406" s="259"/>
      <c r="AH406" s="259"/>
    </row>
    <row r="407" spans="1:34" x14ac:dyDescent="0.2">
      <c r="A407" s="95">
        <v>336</v>
      </c>
      <c r="B407" s="19" t="s">
        <v>199</v>
      </c>
      <c r="C407" s="145"/>
      <c r="D407" s="146">
        <v>5483.6</v>
      </c>
      <c r="E407" s="21"/>
      <c r="F407" s="155">
        <v>46752</v>
      </c>
      <c r="G407" s="152"/>
      <c r="H407" s="156" t="s">
        <v>67</v>
      </c>
      <c r="I407" s="23"/>
      <c r="J407" s="159">
        <v>-5</v>
      </c>
      <c r="K407" s="21"/>
      <c r="L407" s="149">
        <f t="shared" si="14"/>
        <v>90</v>
      </c>
      <c r="M407" s="127"/>
      <c r="N407" s="184">
        <v>1.64</v>
      </c>
      <c r="P407" s="155">
        <v>46752</v>
      </c>
      <c r="Q407" s="152"/>
      <c r="R407" s="155" t="s">
        <v>200</v>
      </c>
      <c r="T407" s="159">
        <v>-1</v>
      </c>
      <c r="U407" s="23"/>
      <c r="V407" s="153">
        <v>596</v>
      </c>
      <c r="W407" s="131"/>
      <c r="X407" s="162">
        <v>10.87</v>
      </c>
      <c r="Y407" s="23"/>
      <c r="Z407" s="152">
        <f t="shared" si="15"/>
        <v>506</v>
      </c>
      <c r="AD407" s="241"/>
      <c r="AE407" s="241"/>
      <c r="AG407" s="259"/>
      <c r="AH407" s="259"/>
    </row>
    <row r="408" spans="1:34" x14ac:dyDescent="0.2">
      <c r="B408" s="42" t="s">
        <v>201</v>
      </c>
      <c r="C408" s="148"/>
      <c r="D408" s="166">
        <f>+SUBTOTAL(9,D401:D407)</f>
        <v>33806434.699999996</v>
      </c>
      <c r="E408" s="56"/>
      <c r="F408" s="151"/>
      <c r="G408" s="152"/>
      <c r="H408" s="23"/>
      <c r="I408" s="23"/>
      <c r="J408" s="130"/>
      <c r="K408" s="56"/>
      <c r="L408" s="167">
        <f>+SUBTOTAL(9,L401:L407)</f>
        <v>1929099</v>
      </c>
      <c r="M408" s="127"/>
      <c r="N408" s="150">
        <f>+ROUND(L408/$D408*100,2)</f>
        <v>5.71</v>
      </c>
      <c r="P408" s="151"/>
      <c r="Q408" s="152"/>
      <c r="T408" s="130"/>
      <c r="U408" s="57"/>
      <c r="V408" s="168">
        <f>+SUBTOTAL(9,V401:V407)</f>
        <v>2935215</v>
      </c>
      <c r="W408" s="131"/>
      <c r="X408" s="154">
        <f>+ROUND(V408/D408*100,2)</f>
        <v>8.68</v>
      </c>
      <c r="Y408" s="23"/>
      <c r="Z408" s="191">
        <f>+SUBTOTAL(9,Z401:Z407)</f>
        <v>1006116</v>
      </c>
      <c r="AD408" s="241"/>
      <c r="AE408" s="241"/>
      <c r="AG408" s="259"/>
      <c r="AH408" s="259"/>
    </row>
    <row r="409" spans="1:34" x14ac:dyDescent="0.2">
      <c r="C409" s="148"/>
      <c r="D409" s="146"/>
      <c r="E409" s="21"/>
      <c r="F409" s="151"/>
      <c r="G409" s="152"/>
      <c r="H409" s="23"/>
      <c r="I409" s="23"/>
      <c r="J409" s="130"/>
      <c r="K409" s="21"/>
      <c r="L409" s="187"/>
      <c r="M409" s="127"/>
      <c r="N409" s="150"/>
      <c r="P409" s="151"/>
      <c r="Q409" s="152"/>
      <c r="T409" s="130"/>
      <c r="U409" s="23"/>
      <c r="V409" s="188"/>
      <c r="W409" s="131"/>
      <c r="X409" s="154"/>
      <c r="Y409" s="23"/>
      <c r="Z409" s="152"/>
      <c r="AD409" s="241"/>
      <c r="AE409" s="241"/>
      <c r="AG409" s="259"/>
      <c r="AH409" s="259"/>
    </row>
    <row r="410" spans="1:34" x14ac:dyDescent="0.2">
      <c r="B410" s="55" t="s">
        <v>202</v>
      </c>
      <c r="C410" s="145"/>
      <c r="E410" s="21"/>
      <c r="F410" s="129"/>
      <c r="G410" s="190"/>
      <c r="H410" s="23"/>
      <c r="I410" s="23"/>
      <c r="J410" s="130"/>
      <c r="K410" s="21"/>
      <c r="L410" s="187"/>
      <c r="M410" s="127"/>
      <c r="N410" s="150"/>
      <c r="P410" s="129"/>
      <c r="Q410" s="190"/>
      <c r="T410" s="130"/>
      <c r="U410" s="23"/>
      <c r="V410" s="188"/>
      <c r="W410" s="131"/>
      <c r="X410" s="154"/>
      <c r="Y410" s="23"/>
      <c r="Z410" s="190"/>
      <c r="AD410" s="241"/>
      <c r="AE410" s="241"/>
      <c r="AG410" s="259"/>
      <c r="AH410" s="259"/>
    </row>
    <row r="411" spans="1:34" x14ac:dyDescent="0.2">
      <c r="A411" s="95">
        <v>330.2</v>
      </c>
      <c r="B411" s="19" t="s">
        <v>64</v>
      </c>
      <c r="C411" s="145"/>
      <c r="D411" s="146">
        <v>5879.43</v>
      </c>
      <c r="E411" s="21"/>
      <c r="F411" s="155">
        <v>48944</v>
      </c>
      <c r="G411" s="152"/>
      <c r="H411" s="155" t="s">
        <v>65</v>
      </c>
      <c r="I411" s="23"/>
      <c r="J411" s="159">
        <v>0</v>
      </c>
      <c r="K411" s="21"/>
      <c r="L411" s="149">
        <f t="shared" ref="L411:L417" si="16">+ROUND(N411*D411/100,0)</f>
        <v>81</v>
      </c>
      <c r="M411" s="127"/>
      <c r="N411" s="184">
        <v>1.38</v>
      </c>
      <c r="P411" s="155">
        <v>48944</v>
      </c>
      <c r="Q411" s="152"/>
      <c r="R411" s="155" t="s">
        <v>65</v>
      </c>
      <c r="T411" s="159">
        <v>0</v>
      </c>
      <c r="U411" s="23"/>
      <c r="V411" s="153">
        <v>90</v>
      </c>
      <c r="W411" s="131"/>
      <c r="X411" s="162">
        <v>1.53</v>
      </c>
      <c r="Y411" s="23"/>
      <c r="Z411" s="152">
        <f t="shared" ref="Z411:Z417" si="17">+V411-L411</f>
        <v>9</v>
      </c>
      <c r="AD411" s="241"/>
      <c r="AE411" s="241"/>
      <c r="AG411" s="259"/>
      <c r="AH411" s="259"/>
    </row>
    <row r="412" spans="1:34" x14ac:dyDescent="0.2">
      <c r="A412" s="95">
        <v>331</v>
      </c>
      <c r="B412" s="36" t="s">
        <v>66</v>
      </c>
      <c r="C412" s="145"/>
      <c r="D412" s="146">
        <v>6757825.2000000002</v>
      </c>
      <c r="E412" s="21"/>
      <c r="F412" s="155">
        <v>48944</v>
      </c>
      <c r="G412" s="152"/>
      <c r="H412" s="155" t="s">
        <v>67</v>
      </c>
      <c r="I412" s="23"/>
      <c r="J412" s="159">
        <v>-3</v>
      </c>
      <c r="K412" s="21"/>
      <c r="L412" s="149">
        <f t="shared" si="16"/>
        <v>208817</v>
      </c>
      <c r="M412" s="127"/>
      <c r="N412" s="184">
        <v>3.09</v>
      </c>
      <c r="P412" s="155">
        <v>48944</v>
      </c>
      <c r="Q412" s="152"/>
      <c r="R412" s="155" t="s">
        <v>190</v>
      </c>
      <c r="T412" s="159">
        <v>-1</v>
      </c>
      <c r="U412" s="23"/>
      <c r="V412" s="153">
        <v>295078</v>
      </c>
      <c r="W412" s="131"/>
      <c r="X412" s="162">
        <v>4.37</v>
      </c>
      <c r="Y412" s="23"/>
      <c r="Z412" s="152">
        <f t="shared" si="17"/>
        <v>86261</v>
      </c>
      <c r="AD412" s="241"/>
      <c r="AE412" s="241"/>
      <c r="AG412" s="259"/>
      <c r="AH412" s="259"/>
    </row>
    <row r="413" spans="1:34" x14ac:dyDescent="0.2">
      <c r="A413" s="95">
        <v>332</v>
      </c>
      <c r="B413" s="19" t="s">
        <v>191</v>
      </c>
      <c r="C413" s="148"/>
      <c r="D413" s="146">
        <v>42986311.509999998</v>
      </c>
      <c r="E413" s="21"/>
      <c r="F413" s="155">
        <v>48944</v>
      </c>
      <c r="G413" s="152"/>
      <c r="H413" s="155" t="s">
        <v>192</v>
      </c>
      <c r="I413" s="23"/>
      <c r="J413" s="159">
        <v>-2</v>
      </c>
      <c r="K413" s="21"/>
      <c r="L413" s="149">
        <f t="shared" si="16"/>
        <v>1422847</v>
      </c>
      <c r="M413" s="127"/>
      <c r="N413" s="184">
        <v>3.31</v>
      </c>
      <c r="P413" s="155">
        <v>48944</v>
      </c>
      <c r="Q413" s="152"/>
      <c r="R413" s="155" t="s">
        <v>193</v>
      </c>
      <c r="T413" s="159">
        <v>-1</v>
      </c>
      <c r="U413" s="23"/>
      <c r="V413" s="153">
        <v>2051334</v>
      </c>
      <c r="W413" s="131"/>
      <c r="X413" s="162">
        <v>4.7699999999999996</v>
      </c>
      <c r="Y413" s="23"/>
      <c r="Z413" s="152">
        <f t="shared" si="17"/>
        <v>628487</v>
      </c>
      <c r="AD413" s="241"/>
      <c r="AE413" s="241"/>
      <c r="AG413" s="259"/>
      <c r="AH413" s="259"/>
    </row>
    <row r="414" spans="1:34" x14ac:dyDescent="0.2">
      <c r="A414" s="95">
        <v>333</v>
      </c>
      <c r="B414" s="19" t="s">
        <v>194</v>
      </c>
      <c r="C414" s="145"/>
      <c r="D414" s="146">
        <v>17218606.059999999</v>
      </c>
      <c r="E414" s="21"/>
      <c r="F414" s="155">
        <v>48944</v>
      </c>
      <c r="G414" s="152"/>
      <c r="H414" s="155" t="s">
        <v>195</v>
      </c>
      <c r="I414" s="23"/>
      <c r="J414" s="159">
        <v>-4</v>
      </c>
      <c r="K414" s="21"/>
      <c r="L414" s="149">
        <f t="shared" si="16"/>
        <v>602651</v>
      </c>
      <c r="M414" s="127"/>
      <c r="N414" s="184">
        <v>3.5</v>
      </c>
      <c r="P414" s="155">
        <v>48944</v>
      </c>
      <c r="Q414" s="152"/>
      <c r="R414" s="155" t="s">
        <v>196</v>
      </c>
      <c r="T414" s="159">
        <v>-2</v>
      </c>
      <c r="U414" s="23"/>
      <c r="V414" s="153">
        <v>847567</v>
      </c>
      <c r="W414" s="131"/>
      <c r="X414" s="162">
        <v>4.92</v>
      </c>
      <c r="Y414" s="23"/>
      <c r="Z414" s="152">
        <f t="shared" si="17"/>
        <v>244916</v>
      </c>
      <c r="AD414" s="241"/>
      <c r="AE414" s="241"/>
      <c r="AG414" s="259"/>
      <c r="AH414" s="259"/>
    </row>
    <row r="415" spans="1:34" x14ac:dyDescent="0.2">
      <c r="A415" s="95">
        <v>334</v>
      </c>
      <c r="B415" s="19" t="s">
        <v>75</v>
      </c>
      <c r="C415" s="145"/>
      <c r="D415" s="146">
        <v>5793747.71</v>
      </c>
      <c r="E415" s="21"/>
      <c r="F415" s="155">
        <v>48944</v>
      </c>
      <c r="G415" s="152"/>
      <c r="H415" s="155" t="s">
        <v>197</v>
      </c>
      <c r="I415" s="23"/>
      <c r="J415" s="159">
        <v>-4</v>
      </c>
      <c r="K415" s="21"/>
      <c r="L415" s="149">
        <f t="shared" si="16"/>
        <v>219583</v>
      </c>
      <c r="M415" s="127"/>
      <c r="N415" s="184">
        <v>3.79</v>
      </c>
      <c r="P415" s="155">
        <v>48944</v>
      </c>
      <c r="Q415" s="152"/>
      <c r="R415" s="155" t="s">
        <v>197</v>
      </c>
      <c r="T415" s="159">
        <v>-2</v>
      </c>
      <c r="U415" s="23"/>
      <c r="V415" s="153">
        <v>273107</v>
      </c>
      <c r="W415" s="131"/>
      <c r="X415" s="162">
        <v>4.71</v>
      </c>
      <c r="Y415" s="23"/>
      <c r="Z415" s="152">
        <f t="shared" si="17"/>
        <v>53524</v>
      </c>
      <c r="AD415" s="241"/>
      <c r="AE415" s="241"/>
      <c r="AG415" s="259"/>
      <c r="AH415" s="259"/>
    </row>
    <row r="416" spans="1:34" x14ac:dyDescent="0.2">
      <c r="A416" s="95">
        <v>335</v>
      </c>
      <c r="B416" s="36" t="s">
        <v>78</v>
      </c>
      <c r="C416" s="145"/>
      <c r="D416" s="146">
        <v>80052.740000000005</v>
      </c>
      <c r="E416" s="21"/>
      <c r="F416" s="155">
        <v>48944</v>
      </c>
      <c r="G416" s="152"/>
      <c r="H416" s="155" t="s">
        <v>198</v>
      </c>
      <c r="I416" s="23"/>
      <c r="J416" s="159">
        <v>-1</v>
      </c>
      <c r="K416" s="21"/>
      <c r="L416" s="149">
        <f t="shared" si="16"/>
        <v>2185</v>
      </c>
      <c r="M416" s="127"/>
      <c r="N416" s="184">
        <v>2.73</v>
      </c>
      <c r="P416" s="155">
        <v>48944</v>
      </c>
      <c r="Q416" s="152"/>
      <c r="R416" s="155" t="s">
        <v>198</v>
      </c>
      <c r="T416" s="159">
        <v>-1</v>
      </c>
      <c r="U416" s="23"/>
      <c r="V416" s="153">
        <v>2356</v>
      </c>
      <c r="W416" s="131"/>
      <c r="X416" s="162">
        <v>2.94</v>
      </c>
      <c r="Y416" s="23"/>
      <c r="Z416" s="152">
        <f t="shared" si="17"/>
        <v>171</v>
      </c>
      <c r="AD416" s="241"/>
      <c r="AE416" s="241"/>
      <c r="AG416" s="259"/>
      <c r="AH416" s="259"/>
    </row>
    <row r="417" spans="1:34" x14ac:dyDescent="0.2">
      <c r="A417" s="95">
        <v>336</v>
      </c>
      <c r="B417" s="19" t="s">
        <v>199</v>
      </c>
      <c r="C417" s="145"/>
      <c r="D417" s="146">
        <v>1278037.6100000001</v>
      </c>
      <c r="E417" s="21"/>
      <c r="F417" s="155">
        <v>48944</v>
      </c>
      <c r="G417" s="152"/>
      <c r="H417" s="155" t="s">
        <v>67</v>
      </c>
      <c r="I417" s="23"/>
      <c r="J417" s="159">
        <v>-3</v>
      </c>
      <c r="K417" s="21"/>
      <c r="L417" s="149">
        <f t="shared" si="16"/>
        <v>37574</v>
      </c>
      <c r="M417" s="127"/>
      <c r="N417" s="184">
        <v>2.94</v>
      </c>
      <c r="P417" s="155">
        <v>48944</v>
      </c>
      <c r="Q417" s="152"/>
      <c r="R417" s="155" t="s">
        <v>200</v>
      </c>
      <c r="T417" s="159">
        <v>-2</v>
      </c>
      <c r="U417" s="23"/>
      <c r="V417" s="153">
        <v>65091</v>
      </c>
      <c r="W417" s="131"/>
      <c r="X417" s="162">
        <v>5.09</v>
      </c>
      <c r="Y417" s="23"/>
      <c r="Z417" s="152">
        <f t="shared" si="17"/>
        <v>27517</v>
      </c>
      <c r="AD417" s="241"/>
      <c r="AE417" s="241"/>
      <c r="AG417" s="259"/>
      <c r="AH417" s="259"/>
    </row>
    <row r="418" spans="1:34" x14ac:dyDescent="0.2">
      <c r="B418" s="42" t="s">
        <v>203</v>
      </c>
      <c r="C418" s="148"/>
      <c r="D418" s="166">
        <f>+SUBTOTAL(9,D411:D417)</f>
        <v>74120460.25999999</v>
      </c>
      <c r="E418" s="56"/>
      <c r="F418" s="151"/>
      <c r="G418" s="152"/>
      <c r="H418" s="23"/>
      <c r="I418" s="23"/>
      <c r="J418" s="130"/>
      <c r="K418" s="56"/>
      <c r="L418" s="167">
        <f>+SUBTOTAL(9,L411:L417)</f>
        <v>2493738</v>
      </c>
      <c r="M418" s="127"/>
      <c r="N418" s="150">
        <f>+ROUND(L418/$D418*100,2)</f>
        <v>3.36</v>
      </c>
      <c r="P418" s="151"/>
      <c r="Q418" s="152"/>
      <c r="T418" s="130"/>
      <c r="U418" s="57"/>
      <c r="V418" s="168">
        <f>+SUBTOTAL(9,V411:V417)</f>
        <v>3534623</v>
      </c>
      <c r="W418" s="131"/>
      <c r="X418" s="154">
        <f>+ROUND(V418/D418*100,2)</f>
        <v>4.7699999999999996</v>
      </c>
      <c r="Y418" s="23"/>
      <c r="Z418" s="191">
        <f>+SUBTOTAL(9,Z411:Z417)</f>
        <v>1040885</v>
      </c>
      <c r="AD418" s="241"/>
      <c r="AE418" s="241"/>
      <c r="AG418" s="259"/>
      <c r="AH418" s="259"/>
    </row>
    <row r="419" spans="1:34" x14ac:dyDescent="0.2">
      <c r="C419" s="145"/>
      <c r="E419" s="21"/>
      <c r="F419" s="129"/>
      <c r="G419" s="190"/>
      <c r="H419" s="23"/>
      <c r="I419" s="23"/>
      <c r="J419" s="130"/>
      <c r="K419" s="21"/>
      <c r="L419" s="187"/>
      <c r="M419" s="127"/>
      <c r="N419" s="150"/>
      <c r="P419" s="129"/>
      <c r="Q419" s="190"/>
      <c r="T419" s="130"/>
      <c r="U419" s="23"/>
      <c r="V419" s="188"/>
      <c r="W419" s="131"/>
      <c r="X419" s="154"/>
      <c r="Y419" s="23"/>
      <c r="Z419" s="190"/>
      <c r="AD419" s="241"/>
      <c r="AE419" s="241"/>
      <c r="AG419" s="259"/>
      <c r="AH419" s="259"/>
    </row>
    <row r="420" spans="1:34" x14ac:dyDescent="0.2">
      <c r="B420" s="55" t="s">
        <v>204</v>
      </c>
      <c r="C420" s="145"/>
      <c r="E420" s="21"/>
      <c r="F420" s="129"/>
      <c r="G420" s="190"/>
      <c r="H420" s="23"/>
      <c r="I420" s="23"/>
      <c r="J420" s="130"/>
      <c r="K420" s="21"/>
      <c r="L420" s="187"/>
      <c r="M420" s="127"/>
      <c r="N420" s="150"/>
      <c r="P420" s="129"/>
      <c r="Q420" s="190"/>
      <c r="T420" s="130"/>
      <c r="U420" s="23"/>
      <c r="V420" s="188"/>
      <c r="W420" s="131"/>
      <c r="X420" s="154"/>
      <c r="Y420" s="23"/>
      <c r="Z420" s="190"/>
      <c r="AD420" s="241"/>
      <c r="AE420" s="241"/>
      <c r="AG420" s="259"/>
      <c r="AH420" s="259"/>
    </row>
    <row r="421" spans="1:34" x14ac:dyDescent="0.2">
      <c r="A421" s="95">
        <v>331</v>
      </c>
      <c r="B421" s="36" t="s">
        <v>66</v>
      </c>
      <c r="C421" s="145"/>
      <c r="D421" s="146">
        <v>94226</v>
      </c>
      <c r="E421" s="21"/>
      <c r="F421" s="155">
        <v>42735</v>
      </c>
      <c r="G421" s="152"/>
      <c r="H421" s="155" t="s">
        <v>67</v>
      </c>
      <c r="I421" s="23"/>
      <c r="J421" s="159">
        <v>0</v>
      </c>
      <c r="K421" s="21"/>
      <c r="L421" s="149">
        <f t="shared" ref="L421:L426" si="18">+ROUND(N421*D421/100,0)</f>
        <v>1969</v>
      </c>
      <c r="M421" s="127"/>
      <c r="N421" s="184">
        <v>2.09</v>
      </c>
      <c r="P421" s="155">
        <v>47848</v>
      </c>
      <c r="Q421" s="152"/>
      <c r="R421" s="155" t="s">
        <v>190</v>
      </c>
      <c r="T421" s="159">
        <v>-1</v>
      </c>
      <c r="U421" s="23"/>
      <c r="V421" s="153">
        <v>849</v>
      </c>
      <c r="W421" s="131"/>
      <c r="X421" s="162">
        <v>0.9</v>
      </c>
      <c r="Y421" s="23"/>
      <c r="Z421" s="152">
        <f t="shared" ref="Z421:Z426" si="19">+V421-L421</f>
        <v>-1120</v>
      </c>
      <c r="AD421" s="241"/>
      <c r="AE421" s="241"/>
      <c r="AG421" s="259"/>
      <c r="AH421" s="259"/>
    </row>
    <row r="422" spans="1:34" x14ac:dyDescent="0.2">
      <c r="A422" s="95">
        <v>332</v>
      </c>
      <c r="B422" s="19" t="s">
        <v>191</v>
      </c>
      <c r="C422" s="148"/>
      <c r="D422" s="146">
        <v>1393704.74</v>
      </c>
      <c r="E422" s="21"/>
      <c r="F422" s="155">
        <v>42735</v>
      </c>
      <c r="G422" s="152"/>
      <c r="H422" s="155" t="s">
        <v>192</v>
      </c>
      <c r="I422" s="23"/>
      <c r="J422" s="159">
        <v>0</v>
      </c>
      <c r="K422" s="21"/>
      <c r="L422" s="149">
        <f t="shared" si="18"/>
        <v>245850</v>
      </c>
      <c r="M422" s="127"/>
      <c r="N422" s="184">
        <v>17.64</v>
      </c>
      <c r="P422" s="155">
        <v>47848</v>
      </c>
      <c r="Q422" s="152"/>
      <c r="R422" s="155" t="s">
        <v>193</v>
      </c>
      <c r="T422" s="159">
        <v>-1</v>
      </c>
      <c r="U422" s="23"/>
      <c r="V422" s="153">
        <v>0</v>
      </c>
      <c r="W422" s="131"/>
      <c r="X422" s="162">
        <v>0</v>
      </c>
      <c r="Y422" s="23"/>
      <c r="Z422" s="152">
        <f t="shared" si="19"/>
        <v>-245850</v>
      </c>
      <c r="AD422" s="241"/>
      <c r="AE422" s="241"/>
      <c r="AG422" s="259"/>
      <c r="AH422" s="259"/>
    </row>
    <row r="423" spans="1:34" x14ac:dyDescent="0.2">
      <c r="A423" s="95">
        <v>333</v>
      </c>
      <c r="B423" s="19" t="s">
        <v>194</v>
      </c>
      <c r="C423" s="148"/>
      <c r="D423" s="146">
        <v>842019.85</v>
      </c>
      <c r="E423" s="21"/>
      <c r="F423" s="155">
        <v>42735</v>
      </c>
      <c r="G423" s="152"/>
      <c r="H423" s="155" t="s">
        <v>195</v>
      </c>
      <c r="I423" s="23"/>
      <c r="J423" s="159">
        <v>-1</v>
      </c>
      <c r="K423" s="21"/>
      <c r="L423" s="149">
        <f t="shared" si="18"/>
        <v>57173</v>
      </c>
      <c r="M423" s="127"/>
      <c r="N423" s="184">
        <v>6.79</v>
      </c>
      <c r="P423" s="155">
        <v>47848</v>
      </c>
      <c r="Q423" s="152"/>
      <c r="R423" s="155" t="s">
        <v>196</v>
      </c>
      <c r="T423" s="159">
        <v>-1</v>
      </c>
      <c r="U423" s="23"/>
      <c r="V423" s="153">
        <v>60092</v>
      </c>
      <c r="W423" s="131"/>
      <c r="X423" s="162">
        <v>7.14</v>
      </c>
      <c r="Y423" s="23"/>
      <c r="Z423" s="152">
        <f t="shared" si="19"/>
        <v>2919</v>
      </c>
      <c r="AD423" s="241"/>
      <c r="AE423" s="241"/>
      <c r="AG423" s="259"/>
      <c r="AH423" s="259"/>
    </row>
    <row r="424" spans="1:34" x14ac:dyDescent="0.2">
      <c r="A424" s="95">
        <v>334</v>
      </c>
      <c r="B424" s="19" t="s">
        <v>75</v>
      </c>
      <c r="C424" s="148"/>
      <c r="D424" s="146">
        <v>606325.85</v>
      </c>
      <c r="E424" s="21"/>
      <c r="F424" s="155">
        <v>42735</v>
      </c>
      <c r="G424" s="152"/>
      <c r="H424" s="155" t="s">
        <v>197</v>
      </c>
      <c r="I424" s="23"/>
      <c r="J424" s="159">
        <v>0</v>
      </c>
      <c r="K424" s="21"/>
      <c r="L424" s="149">
        <f t="shared" si="18"/>
        <v>21403</v>
      </c>
      <c r="M424" s="127"/>
      <c r="N424" s="184">
        <v>3.53</v>
      </c>
      <c r="P424" s="155">
        <v>47848</v>
      </c>
      <c r="Q424" s="152"/>
      <c r="R424" s="155" t="s">
        <v>197</v>
      </c>
      <c r="T424" s="159">
        <v>-2</v>
      </c>
      <c r="U424" s="23"/>
      <c r="V424" s="153">
        <v>0</v>
      </c>
      <c r="W424" s="131"/>
      <c r="X424" s="162">
        <v>0</v>
      </c>
      <c r="Y424" s="23"/>
      <c r="Z424" s="152">
        <f t="shared" si="19"/>
        <v>-21403</v>
      </c>
      <c r="AD424" s="241"/>
      <c r="AE424" s="241"/>
      <c r="AG424" s="259"/>
      <c r="AH424" s="259"/>
    </row>
    <row r="425" spans="1:34" x14ac:dyDescent="0.2">
      <c r="A425" s="95">
        <v>335</v>
      </c>
      <c r="B425" s="36" t="s">
        <v>78</v>
      </c>
      <c r="C425" s="145"/>
      <c r="D425" s="146">
        <v>15096.48</v>
      </c>
      <c r="E425" s="21"/>
      <c r="F425" s="155">
        <v>42735</v>
      </c>
      <c r="G425" s="152"/>
      <c r="H425" s="155" t="s">
        <v>198</v>
      </c>
      <c r="I425" s="23"/>
      <c r="J425" s="159">
        <v>0</v>
      </c>
      <c r="K425" s="21"/>
      <c r="L425" s="149">
        <f t="shared" si="18"/>
        <v>510</v>
      </c>
      <c r="M425" s="127"/>
      <c r="N425" s="184">
        <v>3.38</v>
      </c>
      <c r="P425" s="155">
        <v>47848</v>
      </c>
      <c r="Q425" s="152"/>
      <c r="R425" s="155" t="s">
        <v>198</v>
      </c>
      <c r="T425" s="159">
        <v>-1</v>
      </c>
      <c r="U425" s="23"/>
      <c r="V425" s="153">
        <v>0</v>
      </c>
      <c r="W425" s="131"/>
      <c r="X425" s="162">
        <v>0</v>
      </c>
      <c r="Y425" s="23"/>
      <c r="Z425" s="152">
        <f t="shared" si="19"/>
        <v>-510</v>
      </c>
      <c r="AD425" s="241"/>
      <c r="AE425" s="241"/>
      <c r="AG425" s="259"/>
      <c r="AH425" s="259"/>
    </row>
    <row r="426" spans="1:34" x14ac:dyDescent="0.2">
      <c r="A426" s="95">
        <v>336</v>
      </c>
      <c r="B426" s="19" t="s">
        <v>199</v>
      </c>
      <c r="C426" s="145"/>
      <c r="D426" s="146">
        <v>168.16</v>
      </c>
      <c r="E426" s="21"/>
      <c r="F426" s="155">
        <v>42735</v>
      </c>
      <c r="G426" s="152"/>
      <c r="H426" s="155" t="s">
        <v>67</v>
      </c>
      <c r="I426" s="23"/>
      <c r="J426" s="159">
        <v>0</v>
      </c>
      <c r="K426" s="21"/>
      <c r="L426" s="149">
        <f t="shared" si="18"/>
        <v>0</v>
      </c>
      <c r="M426" s="127"/>
      <c r="N426" s="184">
        <v>0</v>
      </c>
      <c r="P426" s="155">
        <v>47848</v>
      </c>
      <c r="Q426" s="152"/>
      <c r="R426" s="155" t="s">
        <v>200</v>
      </c>
      <c r="T426" s="159">
        <v>-5</v>
      </c>
      <c r="U426" s="23"/>
      <c r="V426" s="153">
        <v>0</v>
      </c>
      <c r="W426" s="131"/>
      <c r="X426" s="162">
        <v>0</v>
      </c>
      <c r="Y426" s="23"/>
      <c r="Z426" s="152">
        <f t="shared" si="19"/>
        <v>0</v>
      </c>
      <c r="AD426" s="241"/>
      <c r="AE426" s="241"/>
      <c r="AG426" s="259"/>
      <c r="AH426" s="259"/>
    </row>
    <row r="427" spans="1:34" x14ac:dyDescent="0.2">
      <c r="B427" s="42" t="s">
        <v>205</v>
      </c>
      <c r="C427" s="148"/>
      <c r="D427" s="166">
        <f>+SUBTOTAL(9,D420:D426)</f>
        <v>2951541.08</v>
      </c>
      <c r="E427" s="56"/>
      <c r="F427" s="155"/>
      <c r="G427" s="152"/>
      <c r="H427" s="155"/>
      <c r="I427" s="23"/>
      <c r="J427" s="159"/>
      <c r="K427" s="56"/>
      <c r="L427" s="167">
        <f>+SUBTOTAL(9,L420:L426)</f>
        <v>326905</v>
      </c>
      <c r="M427" s="127"/>
      <c r="N427" s="150">
        <f>+ROUND(L427/$D427*100,2)</f>
        <v>11.08</v>
      </c>
      <c r="P427" s="151"/>
      <c r="Q427" s="152"/>
      <c r="T427" s="130"/>
      <c r="U427" s="57"/>
      <c r="V427" s="168">
        <f>+SUBTOTAL(9,V420:V426)</f>
        <v>60941</v>
      </c>
      <c r="W427" s="131"/>
      <c r="X427" s="154">
        <f>+ROUND(V427/D427*100,2)</f>
        <v>2.06</v>
      </c>
      <c r="Y427" s="23"/>
      <c r="Z427" s="191">
        <f>+SUBTOTAL(9,Z420:Z426)</f>
        <v>-265964</v>
      </c>
      <c r="AD427" s="241"/>
      <c r="AE427" s="241"/>
      <c r="AG427" s="259"/>
      <c r="AH427" s="259"/>
    </row>
    <row r="428" spans="1:34" x14ac:dyDescent="0.2">
      <c r="C428" s="145"/>
      <c r="E428" s="21"/>
      <c r="F428" s="129"/>
      <c r="G428" s="190"/>
      <c r="H428" s="23"/>
      <c r="I428" s="23"/>
      <c r="J428" s="130"/>
      <c r="K428" s="21"/>
      <c r="L428" s="187"/>
      <c r="M428" s="127"/>
      <c r="N428" s="150"/>
      <c r="P428" s="129"/>
      <c r="Q428" s="190"/>
      <c r="T428" s="130"/>
      <c r="U428" s="23"/>
      <c r="V428" s="188"/>
      <c r="W428" s="131"/>
      <c r="X428" s="154"/>
      <c r="Y428" s="23"/>
      <c r="Z428" s="190"/>
      <c r="AD428" s="241"/>
      <c r="AE428" s="241"/>
      <c r="AG428" s="259"/>
      <c r="AH428" s="259"/>
    </row>
    <row r="429" spans="1:34" x14ac:dyDescent="0.2">
      <c r="B429" s="55" t="s">
        <v>206</v>
      </c>
      <c r="C429" s="145"/>
      <c r="E429" s="21"/>
      <c r="F429" s="129"/>
      <c r="G429" s="190"/>
      <c r="H429" s="23"/>
      <c r="I429" s="23"/>
      <c r="J429" s="130"/>
      <c r="K429" s="21"/>
      <c r="L429" s="187"/>
      <c r="M429" s="127"/>
      <c r="N429" s="150"/>
      <c r="P429" s="129"/>
      <c r="Q429" s="190"/>
      <c r="T429" s="130"/>
      <c r="U429" s="23"/>
      <c r="V429" s="188"/>
      <c r="W429" s="131"/>
      <c r="X429" s="154"/>
      <c r="Y429" s="23"/>
      <c r="Z429" s="190"/>
      <c r="AD429" s="241"/>
      <c r="AE429" s="241"/>
      <c r="AG429" s="259"/>
      <c r="AH429" s="259"/>
    </row>
    <row r="430" spans="1:34" x14ac:dyDescent="0.2">
      <c r="A430" s="95">
        <v>331</v>
      </c>
      <c r="B430" s="36" t="s">
        <v>66</v>
      </c>
      <c r="C430" s="145"/>
      <c r="D430" s="146">
        <v>755679.04</v>
      </c>
      <c r="E430" s="21"/>
      <c r="F430" s="155">
        <v>56249</v>
      </c>
      <c r="G430" s="152"/>
      <c r="H430" s="155" t="s">
        <v>67</v>
      </c>
      <c r="I430" s="23"/>
      <c r="J430" s="159">
        <v>-5</v>
      </c>
      <c r="K430" s="21"/>
      <c r="L430" s="149">
        <f t="shared" ref="L430:L434" si="20">+ROUND(N430*D430/100,0)</f>
        <v>10655</v>
      </c>
      <c r="M430" s="127"/>
      <c r="N430" s="184">
        <v>1.41</v>
      </c>
      <c r="P430" s="155">
        <v>56249</v>
      </c>
      <c r="Q430" s="152"/>
      <c r="R430" s="155" t="s">
        <v>190</v>
      </c>
      <c r="T430" s="159">
        <v>-3</v>
      </c>
      <c r="U430" s="23"/>
      <c r="V430" s="153">
        <v>13263</v>
      </c>
      <c r="W430" s="131"/>
      <c r="X430" s="162">
        <v>1.76</v>
      </c>
      <c r="Y430" s="23"/>
      <c r="Z430" s="152">
        <f t="shared" ref="Z430:Z434" si="21">+V430-L430</f>
        <v>2608</v>
      </c>
      <c r="AD430" s="241"/>
      <c r="AE430" s="241"/>
      <c r="AG430" s="259"/>
      <c r="AH430" s="259"/>
    </row>
    <row r="431" spans="1:34" x14ac:dyDescent="0.2">
      <c r="A431" s="95">
        <v>332</v>
      </c>
      <c r="B431" s="19" t="s">
        <v>191</v>
      </c>
      <c r="C431" s="145"/>
      <c r="D431" s="146">
        <v>5821951.25</v>
      </c>
      <c r="E431" s="21"/>
      <c r="F431" s="155">
        <v>56249</v>
      </c>
      <c r="G431" s="152"/>
      <c r="H431" s="155" t="s">
        <v>192</v>
      </c>
      <c r="I431" s="23"/>
      <c r="J431" s="159">
        <v>-4</v>
      </c>
      <c r="K431" s="21"/>
      <c r="L431" s="149">
        <f t="shared" si="20"/>
        <v>75103</v>
      </c>
      <c r="M431" s="127"/>
      <c r="N431" s="184">
        <v>1.29</v>
      </c>
      <c r="P431" s="155">
        <v>56249</v>
      </c>
      <c r="Q431" s="152"/>
      <c r="R431" s="155" t="s">
        <v>193</v>
      </c>
      <c r="T431" s="159">
        <v>-3</v>
      </c>
      <c r="U431" s="23"/>
      <c r="V431" s="153">
        <v>101626</v>
      </c>
      <c r="W431" s="131"/>
      <c r="X431" s="162">
        <v>1.75</v>
      </c>
      <c r="Y431" s="23"/>
      <c r="Z431" s="152">
        <f t="shared" si="21"/>
        <v>26523</v>
      </c>
      <c r="AD431" s="241"/>
      <c r="AE431" s="241"/>
      <c r="AG431" s="259"/>
      <c r="AH431" s="259"/>
    </row>
    <row r="432" spans="1:34" x14ac:dyDescent="0.2">
      <c r="A432" s="95">
        <v>333</v>
      </c>
      <c r="B432" s="19" t="s">
        <v>194</v>
      </c>
      <c r="C432" s="145"/>
      <c r="D432" s="146">
        <v>1567382.45</v>
      </c>
      <c r="E432" s="21"/>
      <c r="F432" s="155">
        <v>56249</v>
      </c>
      <c r="G432" s="152"/>
      <c r="H432" s="155" t="s">
        <v>195</v>
      </c>
      <c r="I432" s="23"/>
      <c r="J432" s="159">
        <v>-8</v>
      </c>
      <c r="K432" s="21"/>
      <c r="L432" s="149">
        <f t="shared" si="20"/>
        <v>22884</v>
      </c>
      <c r="M432" s="127"/>
      <c r="N432" s="184">
        <v>1.46</v>
      </c>
      <c r="P432" s="155">
        <v>56249</v>
      </c>
      <c r="Q432" s="152"/>
      <c r="R432" s="155" t="s">
        <v>196</v>
      </c>
      <c r="T432" s="159">
        <v>-7</v>
      </c>
      <c r="U432" s="23"/>
      <c r="V432" s="153">
        <v>25640</v>
      </c>
      <c r="W432" s="131"/>
      <c r="X432" s="162">
        <v>1.64</v>
      </c>
      <c r="Y432" s="23"/>
      <c r="Z432" s="152">
        <f t="shared" si="21"/>
        <v>2756</v>
      </c>
      <c r="AD432" s="241"/>
      <c r="AE432" s="241"/>
      <c r="AG432" s="259"/>
      <c r="AH432" s="259"/>
    </row>
    <row r="433" spans="1:34" x14ac:dyDescent="0.2">
      <c r="A433" s="95">
        <v>334</v>
      </c>
      <c r="B433" s="19" t="s">
        <v>75</v>
      </c>
      <c r="C433" s="145"/>
      <c r="D433" s="146">
        <v>391974.23</v>
      </c>
      <c r="E433" s="21"/>
      <c r="F433" s="155">
        <v>56249</v>
      </c>
      <c r="G433" s="152"/>
      <c r="H433" s="155" t="s">
        <v>197</v>
      </c>
      <c r="I433" s="23"/>
      <c r="J433" s="159">
        <v>-8</v>
      </c>
      <c r="K433" s="21"/>
      <c r="L433" s="149">
        <f t="shared" si="20"/>
        <v>5958</v>
      </c>
      <c r="M433" s="127"/>
      <c r="N433" s="184">
        <v>1.52</v>
      </c>
      <c r="P433" s="155">
        <v>56249</v>
      </c>
      <c r="Q433" s="152"/>
      <c r="R433" s="155" t="s">
        <v>197</v>
      </c>
      <c r="T433" s="159">
        <v>-5</v>
      </c>
      <c r="U433" s="23"/>
      <c r="V433" s="153">
        <v>7886</v>
      </c>
      <c r="W433" s="131"/>
      <c r="X433" s="162">
        <v>2.0099999999999998</v>
      </c>
      <c r="Y433" s="23"/>
      <c r="Z433" s="152">
        <f t="shared" si="21"/>
        <v>1928</v>
      </c>
      <c r="AD433" s="241"/>
      <c r="AE433" s="241"/>
      <c r="AG433" s="259"/>
      <c r="AH433" s="259"/>
    </row>
    <row r="434" spans="1:34" x14ac:dyDescent="0.2">
      <c r="A434" s="95">
        <v>336</v>
      </c>
      <c r="B434" s="19" t="s">
        <v>199</v>
      </c>
      <c r="C434" s="145"/>
      <c r="D434" s="146">
        <v>233108.67</v>
      </c>
      <c r="E434" s="21"/>
      <c r="F434" s="155">
        <v>56249</v>
      </c>
      <c r="G434" s="152"/>
      <c r="H434" s="155" t="s">
        <v>67</v>
      </c>
      <c r="I434" s="23"/>
      <c r="J434" s="159">
        <v>-4</v>
      </c>
      <c r="K434" s="21"/>
      <c r="L434" s="149">
        <f t="shared" si="20"/>
        <v>4965</v>
      </c>
      <c r="M434" s="127"/>
      <c r="N434" s="184">
        <v>2.13</v>
      </c>
      <c r="P434" s="155">
        <v>56249</v>
      </c>
      <c r="Q434" s="152"/>
      <c r="R434" s="155" t="s">
        <v>200</v>
      </c>
      <c r="T434" s="159">
        <v>-5</v>
      </c>
      <c r="U434" s="23"/>
      <c r="V434" s="153">
        <v>4432</v>
      </c>
      <c r="W434" s="131"/>
      <c r="X434" s="162">
        <v>1.9</v>
      </c>
      <c r="Y434" s="23"/>
      <c r="Z434" s="152">
        <f t="shared" si="21"/>
        <v>-533</v>
      </c>
      <c r="AD434" s="241"/>
      <c r="AE434" s="241"/>
      <c r="AG434" s="259"/>
      <c r="AH434" s="259"/>
    </row>
    <row r="435" spans="1:34" x14ac:dyDescent="0.2">
      <c r="B435" s="42" t="s">
        <v>207</v>
      </c>
      <c r="C435" s="148"/>
      <c r="D435" s="166">
        <f>+SUBTOTAL(9,D428:D434)</f>
        <v>8770095.6400000006</v>
      </c>
      <c r="E435" s="56"/>
      <c r="F435" s="151"/>
      <c r="G435" s="152"/>
      <c r="H435" s="23"/>
      <c r="I435" s="23"/>
      <c r="J435" s="130"/>
      <c r="K435" s="56"/>
      <c r="L435" s="167">
        <f>+SUBTOTAL(9,L428:L434)</f>
        <v>119565</v>
      </c>
      <c r="M435" s="127"/>
      <c r="N435" s="150">
        <f>+ROUND(L435/$D435*100,2)</f>
        <v>1.36</v>
      </c>
      <c r="P435" s="151"/>
      <c r="Q435" s="152"/>
      <c r="T435" s="130"/>
      <c r="U435" s="57"/>
      <c r="V435" s="168">
        <f>+SUBTOTAL(9,V428:V434)</f>
        <v>152847</v>
      </c>
      <c r="W435" s="131"/>
      <c r="X435" s="154">
        <f>+ROUND(V435/D435*100,2)</f>
        <v>1.74</v>
      </c>
      <c r="Y435" s="23"/>
      <c r="Z435" s="191">
        <f>+SUBTOTAL(9,Z428:Z434)</f>
        <v>33282</v>
      </c>
      <c r="AD435" s="241"/>
      <c r="AE435" s="241"/>
      <c r="AG435" s="259"/>
      <c r="AH435" s="259"/>
    </row>
    <row r="436" spans="1:34" x14ac:dyDescent="0.2">
      <c r="C436" s="145"/>
      <c r="E436" s="21"/>
      <c r="F436" s="129"/>
      <c r="G436" s="190"/>
      <c r="H436" s="23"/>
      <c r="I436" s="23"/>
      <c r="J436" s="130"/>
      <c r="K436" s="21"/>
      <c r="L436" s="187"/>
      <c r="M436" s="127"/>
      <c r="N436" s="150"/>
      <c r="P436" s="129"/>
      <c r="Q436" s="190"/>
      <c r="T436" s="130"/>
      <c r="U436" s="23"/>
      <c r="V436" s="188"/>
      <c r="W436" s="131"/>
      <c r="X436" s="154"/>
      <c r="Y436" s="23"/>
      <c r="Z436" s="190"/>
      <c r="AD436" s="241"/>
      <c r="AE436" s="241"/>
      <c r="AG436" s="259"/>
      <c r="AH436" s="259"/>
    </row>
    <row r="437" spans="1:34" x14ac:dyDescent="0.2">
      <c r="B437" s="55" t="s">
        <v>208</v>
      </c>
      <c r="C437" s="145"/>
      <c r="E437" s="21"/>
      <c r="F437" s="129"/>
      <c r="G437" s="190"/>
      <c r="H437" s="23"/>
      <c r="I437" s="23"/>
      <c r="J437" s="130"/>
      <c r="K437" s="21"/>
      <c r="L437" s="187"/>
      <c r="M437" s="127"/>
      <c r="N437" s="150"/>
      <c r="P437" s="129"/>
      <c r="Q437" s="190"/>
      <c r="T437" s="130"/>
      <c r="U437" s="23"/>
      <c r="V437" s="188"/>
      <c r="W437" s="131"/>
      <c r="X437" s="154"/>
      <c r="Y437" s="23"/>
      <c r="Z437" s="190"/>
      <c r="AD437" s="241"/>
      <c r="AE437" s="241"/>
      <c r="AG437" s="259"/>
      <c r="AH437" s="259"/>
    </row>
    <row r="438" spans="1:34" x14ac:dyDescent="0.2">
      <c r="A438" s="95">
        <v>330.2</v>
      </c>
      <c r="B438" s="19" t="s">
        <v>177</v>
      </c>
      <c r="C438" s="145"/>
      <c r="D438" s="146">
        <v>655.72</v>
      </c>
      <c r="E438" s="21"/>
      <c r="F438" s="155"/>
      <c r="G438" s="152"/>
      <c r="H438" s="155"/>
      <c r="I438" s="23"/>
      <c r="J438" s="159"/>
      <c r="K438" s="21"/>
      <c r="L438" s="149"/>
      <c r="M438" s="127"/>
      <c r="N438" s="184"/>
      <c r="P438" s="155">
        <v>60267</v>
      </c>
      <c r="Q438" s="152"/>
      <c r="R438" s="155" t="s">
        <v>65</v>
      </c>
      <c r="T438" s="159">
        <v>0</v>
      </c>
      <c r="U438" s="23"/>
      <c r="V438" s="153">
        <v>8</v>
      </c>
      <c r="W438" s="131"/>
      <c r="X438" s="162">
        <v>1.22</v>
      </c>
      <c r="Y438" s="23"/>
      <c r="Z438" s="152">
        <f t="shared" ref="Z438:Z446" si="22">+V438-L438</f>
        <v>8</v>
      </c>
      <c r="AD438" s="241"/>
      <c r="AE438" s="241"/>
      <c r="AG438" s="259"/>
      <c r="AH438" s="259"/>
    </row>
    <row r="439" spans="1:34" x14ac:dyDescent="0.2">
      <c r="A439" s="95">
        <v>330.3</v>
      </c>
      <c r="B439" s="19" t="s">
        <v>177</v>
      </c>
      <c r="C439" s="145"/>
      <c r="D439" s="146">
        <v>4818.3100000000004</v>
      </c>
      <c r="E439" s="21"/>
      <c r="F439" s="155">
        <v>45657</v>
      </c>
      <c r="G439" s="152"/>
      <c r="H439" s="155" t="s">
        <v>65</v>
      </c>
      <c r="I439" s="23"/>
      <c r="J439" s="159">
        <v>0</v>
      </c>
      <c r="K439" s="21"/>
      <c r="L439" s="149">
        <f t="shared" ref="L439:L446" si="23">+ROUND(N439*D439/100,0)</f>
        <v>150</v>
      </c>
      <c r="M439" s="127"/>
      <c r="N439" s="184">
        <v>3.11</v>
      </c>
      <c r="P439" s="155">
        <v>60267</v>
      </c>
      <c r="Q439" s="152"/>
      <c r="R439" s="155" t="s">
        <v>65</v>
      </c>
      <c r="T439" s="159">
        <v>0</v>
      </c>
      <c r="U439" s="23"/>
      <c r="V439" s="153">
        <v>0</v>
      </c>
      <c r="W439" s="131"/>
      <c r="X439" s="162">
        <v>0</v>
      </c>
      <c r="Y439" s="23"/>
      <c r="Z439" s="152">
        <f t="shared" si="22"/>
        <v>-150</v>
      </c>
      <c r="AD439" s="241"/>
      <c r="AE439" s="241"/>
      <c r="AG439" s="259"/>
      <c r="AH439" s="259"/>
    </row>
    <row r="440" spans="1:34" x14ac:dyDescent="0.2">
      <c r="A440" s="95">
        <v>330.4</v>
      </c>
      <c r="B440" s="19" t="s">
        <v>209</v>
      </c>
      <c r="C440" s="145"/>
      <c r="D440" s="146">
        <v>90968.42</v>
      </c>
      <c r="E440" s="21"/>
      <c r="F440" s="155">
        <v>45657</v>
      </c>
      <c r="G440" s="152"/>
      <c r="H440" s="155" t="s">
        <v>65</v>
      </c>
      <c r="I440" s="23"/>
      <c r="J440" s="159">
        <v>0</v>
      </c>
      <c r="K440" s="21"/>
      <c r="L440" s="149">
        <f t="shared" si="23"/>
        <v>3029</v>
      </c>
      <c r="M440" s="127"/>
      <c r="N440" s="184">
        <v>3.33</v>
      </c>
      <c r="P440" s="155">
        <v>60267</v>
      </c>
      <c r="Q440" s="152"/>
      <c r="R440" s="155" t="s">
        <v>65</v>
      </c>
      <c r="T440" s="159">
        <v>0</v>
      </c>
      <c r="U440" s="23"/>
      <c r="V440" s="153">
        <v>0</v>
      </c>
      <c r="W440" s="131"/>
      <c r="X440" s="162">
        <v>0</v>
      </c>
      <c r="Y440" s="23"/>
      <c r="Z440" s="152">
        <f t="shared" si="22"/>
        <v>-3029</v>
      </c>
      <c r="AD440" s="241"/>
      <c r="AE440" s="241"/>
      <c r="AG440" s="259"/>
      <c r="AH440" s="259"/>
    </row>
    <row r="441" spans="1:34" x14ac:dyDescent="0.2">
      <c r="A441" s="95">
        <v>331</v>
      </c>
      <c r="B441" s="36" t="s">
        <v>66</v>
      </c>
      <c r="C441" s="145"/>
      <c r="D441" s="146">
        <v>4009355.14</v>
      </c>
      <c r="E441" s="21"/>
      <c r="F441" s="155">
        <v>45657</v>
      </c>
      <c r="G441" s="152"/>
      <c r="H441" s="155" t="s">
        <v>67</v>
      </c>
      <c r="I441" s="23"/>
      <c r="J441" s="159">
        <v>-1</v>
      </c>
      <c r="K441" s="21"/>
      <c r="L441" s="149">
        <f t="shared" si="23"/>
        <v>202873</v>
      </c>
      <c r="M441" s="127"/>
      <c r="N441" s="184">
        <v>5.0599999999999996</v>
      </c>
      <c r="P441" s="155">
        <v>60267</v>
      </c>
      <c r="Q441" s="152"/>
      <c r="R441" s="155" t="s">
        <v>190</v>
      </c>
      <c r="T441" s="159">
        <v>-5</v>
      </c>
      <c r="U441" s="23"/>
      <c r="V441" s="153">
        <v>24496</v>
      </c>
      <c r="W441" s="131"/>
      <c r="X441" s="162">
        <v>0.61</v>
      </c>
      <c r="Y441" s="23"/>
      <c r="Z441" s="152">
        <f t="shared" si="22"/>
        <v>-178377</v>
      </c>
      <c r="AD441" s="241"/>
      <c r="AE441" s="241"/>
      <c r="AG441" s="259"/>
      <c r="AH441" s="259"/>
    </row>
    <row r="442" spans="1:34" x14ac:dyDescent="0.2">
      <c r="A442" s="95">
        <v>332</v>
      </c>
      <c r="B442" s="19" t="s">
        <v>191</v>
      </c>
      <c r="C442" s="145"/>
      <c r="D442" s="146">
        <v>10650265.43</v>
      </c>
      <c r="E442" s="21"/>
      <c r="F442" s="155">
        <v>45657</v>
      </c>
      <c r="G442" s="152"/>
      <c r="H442" s="155" t="s">
        <v>192</v>
      </c>
      <c r="I442" s="23"/>
      <c r="J442" s="159">
        <v>-1</v>
      </c>
      <c r="K442" s="21"/>
      <c r="L442" s="149">
        <f t="shared" si="23"/>
        <v>533578</v>
      </c>
      <c r="M442" s="127"/>
      <c r="N442" s="184">
        <v>5.01</v>
      </c>
      <c r="P442" s="155">
        <v>60267</v>
      </c>
      <c r="Q442" s="152"/>
      <c r="R442" s="155" t="s">
        <v>193</v>
      </c>
      <c r="T442" s="159">
        <v>-6</v>
      </c>
      <c r="U442" s="23"/>
      <c r="V442" s="153">
        <v>92323</v>
      </c>
      <c r="W442" s="131"/>
      <c r="X442" s="162">
        <v>0.87</v>
      </c>
      <c r="Y442" s="23"/>
      <c r="Z442" s="152">
        <f t="shared" si="22"/>
        <v>-441255</v>
      </c>
      <c r="AD442" s="241"/>
      <c r="AE442" s="241"/>
      <c r="AG442" s="259"/>
      <c r="AH442" s="259"/>
    </row>
    <row r="443" spans="1:34" x14ac:dyDescent="0.2">
      <c r="A443" s="95">
        <v>333</v>
      </c>
      <c r="B443" s="19" t="s">
        <v>194</v>
      </c>
      <c r="C443" s="148"/>
      <c r="D443" s="146">
        <v>11927274.67</v>
      </c>
      <c r="E443" s="21"/>
      <c r="F443" s="155">
        <v>45657</v>
      </c>
      <c r="G443" s="152"/>
      <c r="H443" s="155" t="s">
        <v>195</v>
      </c>
      <c r="I443" s="23"/>
      <c r="J443" s="159">
        <v>-1</v>
      </c>
      <c r="K443" s="21"/>
      <c r="L443" s="149">
        <f t="shared" si="23"/>
        <v>856378</v>
      </c>
      <c r="M443" s="127"/>
      <c r="N443" s="184">
        <v>7.18</v>
      </c>
      <c r="P443" s="155">
        <v>60267</v>
      </c>
      <c r="Q443" s="152"/>
      <c r="R443" s="155" t="s">
        <v>196</v>
      </c>
      <c r="T443" s="159">
        <v>-9</v>
      </c>
      <c r="U443" s="23"/>
      <c r="V443" s="153">
        <v>143123</v>
      </c>
      <c r="W443" s="131"/>
      <c r="X443" s="162">
        <v>1.2</v>
      </c>
      <c r="Y443" s="23"/>
      <c r="Z443" s="152">
        <f t="shared" si="22"/>
        <v>-713255</v>
      </c>
      <c r="AD443" s="241"/>
      <c r="AE443" s="241"/>
      <c r="AG443" s="259"/>
      <c r="AH443" s="259"/>
    </row>
    <row r="444" spans="1:34" x14ac:dyDescent="0.2">
      <c r="A444" s="95">
        <v>334</v>
      </c>
      <c r="B444" s="19" t="s">
        <v>75</v>
      </c>
      <c r="C444" s="145"/>
      <c r="D444" s="146">
        <v>2656491.9</v>
      </c>
      <c r="E444" s="21"/>
      <c r="F444" s="155">
        <v>45657</v>
      </c>
      <c r="G444" s="152"/>
      <c r="H444" s="155" t="s">
        <v>197</v>
      </c>
      <c r="I444" s="23"/>
      <c r="J444" s="159">
        <v>-2</v>
      </c>
      <c r="K444" s="21"/>
      <c r="L444" s="149">
        <f t="shared" si="23"/>
        <v>193658</v>
      </c>
      <c r="M444" s="127"/>
      <c r="N444" s="184">
        <v>7.29</v>
      </c>
      <c r="P444" s="155">
        <v>60267</v>
      </c>
      <c r="Q444" s="152"/>
      <c r="R444" s="155" t="s">
        <v>197</v>
      </c>
      <c r="T444" s="159">
        <v>-6</v>
      </c>
      <c r="U444" s="23"/>
      <c r="V444" s="153">
        <v>35051</v>
      </c>
      <c r="W444" s="131"/>
      <c r="X444" s="162">
        <v>1.32</v>
      </c>
      <c r="Y444" s="23"/>
      <c r="Z444" s="152">
        <f t="shared" si="22"/>
        <v>-158607</v>
      </c>
      <c r="AD444" s="241"/>
      <c r="AE444" s="241"/>
      <c r="AG444" s="259"/>
      <c r="AH444" s="259"/>
    </row>
    <row r="445" spans="1:34" x14ac:dyDescent="0.2">
      <c r="A445" s="95">
        <v>335</v>
      </c>
      <c r="B445" s="36" t="s">
        <v>78</v>
      </c>
      <c r="C445" s="145"/>
      <c r="D445" s="146">
        <v>10867.28</v>
      </c>
      <c r="E445" s="21"/>
      <c r="F445" s="155">
        <v>45657</v>
      </c>
      <c r="G445" s="152"/>
      <c r="H445" s="155" t="s">
        <v>198</v>
      </c>
      <c r="I445" s="23"/>
      <c r="J445" s="159">
        <v>-1</v>
      </c>
      <c r="K445" s="21"/>
      <c r="L445" s="149">
        <f t="shared" si="23"/>
        <v>491</v>
      </c>
      <c r="M445" s="127"/>
      <c r="N445" s="184">
        <v>4.5199999999999996</v>
      </c>
      <c r="P445" s="155">
        <v>60267</v>
      </c>
      <c r="Q445" s="152"/>
      <c r="R445" s="155" t="s">
        <v>198</v>
      </c>
      <c r="T445" s="159">
        <v>-4</v>
      </c>
      <c r="U445" s="23"/>
      <c r="V445" s="153">
        <v>47</v>
      </c>
      <c r="W445" s="131"/>
      <c r="X445" s="162">
        <v>0.43</v>
      </c>
      <c r="Y445" s="23"/>
      <c r="Z445" s="152">
        <f t="shared" si="22"/>
        <v>-444</v>
      </c>
      <c r="AD445" s="241"/>
      <c r="AE445" s="241"/>
      <c r="AG445" s="259"/>
      <c r="AH445" s="259"/>
    </row>
    <row r="446" spans="1:34" x14ac:dyDescent="0.2">
      <c r="A446" s="95">
        <v>336</v>
      </c>
      <c r="B446" s="19" t="s">
        <v>199</v>
      </c>
      <c r="C446" s="145"/>
      <c r="D446" s="146">
        <v>728527.32</v>
      </c>
      <c r="E446" s="21"/>
      <c r="F446" s="155">
        <v>45657</v>
      </c>
      <c r="G446" s="152"/>
      <c r="H446" s="155" t="s">
        <v>67</v>
      </c>
      <c r="I446" s="23"/>
      <c r="J446" s="159">
        <v>-1</v>
      </c>
      <c r="K446" s="21"/>
      <c r="L446" s="149">
        <f t="shared" si="23"/>
        <v>33075</v>
      </c>
      <c r="M446" s="127"/>
      <c r="N446" s="184">
        <v>4.54</v>
      </c>
      <c r="P446" s="155">
        <v>60267</v>
      </c>
      <c r="Q446" s="152"/>
      <c r="R446" s="155" t="s">
        <v>200</v>
      </c>
      <c r="T446" s="159">
        <v>-10</v>
      </c>
      <c r="U446" s="23"/>
      <c r="V446" s="153">
        <v>5670</v>
      </c>
      <c r="W446" s="131"/>
      <c r="X446" s="162">
        <v>0.78</v>
      </c>
      <c r="Y446" s="23"/>
      <c r="Z446" s="152">
        <f t="shared" si="22"/>
        <v>-27405</v>
      </c>
      <c r="AD446" s="241"/>
      <c r="AE446" s="241"/>
      <c r="AG446" s="259"/>
      <c r="AH446" s="259"/>
    </row>
    <row r="447" spans="1:34" x14ac:dyDescent="0.2">
      <c r="B447" s="42" t="s">
        <v>210</v>
      </c>
      <c r="C447" s="148"/>
      <c r="D447" s="166">
        <f>+SUBTOTAL(9,D438:D446)</f>
        <v>30079224.189999998</v>
      </c>
      <c r="E447" s="56"/>
      <c r="F447" s="151"/>
      <c r="G447" s="152"/>
      <c r="H447" s="23"/>
      <c r="I447" s="23"/>
      <c r="J447" s="130"/>
      <c r="K447" s="56"/>
      <c r="L447" s="167">
        <f>+SUBTOTAL(9,L438:L446)</f>
        <v>1823232</v>
      </c>
      <c r="M447" s="127"/>
      <c r="N447" s="150">
        <f>+ROUND(L447/$D447*100,2)</f>
        <v>6.06</v>
      </c>
      <c r="P447" s="151"/>
      <c r="Q447" s="152"/>
      <c r="T447" s="130"/>
      <c r="U447" s="57"/>
      <c r="V447" s="168">
        <f>+SUBTOTAL(9,V438:V446)</f>
        <v>300718</v>
      </c>
      <c r="W447" s="131"/>
      <c r="X447" s="154">
        <f>+ROUND(V447/D447*100,2)</f>
        <v>1</v>
      </c>
      <c r="Y447" s="23"/>
      <c r="Z447" s="191">
        <f>+SUBTOTAL(9,Z438:Z446)</f>
        <v>-1522514</v>
      </c>
      <c r="AD447" s="241"/>
      <c r="AE447" s="241"/>
      <c r="AG447" s="259"/>
      <c r="AH447" s="259"/>
    </row>
    <row r="448" spans="1:34" x14ac:dyDescent="0.2">
      <c r="C448" s="145"/>
      <c r="E448" s="21"/>
      <c r="F448" s="129"/>
      <c r="G448" s="190"/>
      <c r="H448" s="23"/>
      <c r="I448" s="23"/>
      <c r="J448" s="130"/>
      <c r="K448" s="21"/>
      <c r="L448" s="187"/>
      <c r="M448" s="127"/>
      <c r="N448" s="150"/>
      <c r="P448" s="129"/>
      <c r="Q448" s="190"/>
      <c r="T448" s="130"/>
      <c r="U448" s="23"/>
      <c r="V448" s="188"/>
      <c r="W448" s="131"/>
      <c r="X448" s="154"/>
      <c r="Y448" s="23"/>
      <c r="Z448" s="190"/>
      <c r="AD448" s="241"/>
      <c r="AE448" s="241"/>
      <c r="AG448" s="259"/>
      <c r="AH448" s="259"/>
    </row>
    <row r="449" spans="1:34" x14ac:dyDescent="0.2">
      <c r="B449" s="55" t="s">
        <v>211</v>
      </c>
      <c r="C449" s="145"/>
      <c r="E449" s="21"/>
      <c r="F449" s="129"/>
      <c r="G449" s="190"/>
      <c r="H449" s="23"/>
      <c r="I449" s="23"/>
      <c r="J449" s="130"/>
      <c r="K449" s="21"/>
      <c r="L449" s="187"/>
      <c r="M449" s="127"/>
      <c r="N449" s="150"/>
      <c r="P449" s="129"/>
      <c r="Q449" s="190"/>
      <c r="T449" s="130"/>
      <c r="U449" s="23"/>
      <c r="V449" s="188"/>
      <c r="W449" s="131"/>
      <c r="X449" s="154"/>
      <c r="Y449" s="23"/>
      <c r="Z449" s="190"/>
      <c r="AD449" s="241"/>
      <c r="AE449" s="241"/>
      <c r="AG449" s="259"/>
      <c r="AH449" s="259"/>
    </row>
    <row r="450" spans="1:34" x14ac:dyDescent="0.2">
      <c r="A450" s="95">
        <v>330.2</v>
      </c>
      <c r="B450" s="19" t="s">
        <v>64</v>
      </c>
      <c r="C450" s="145"/>
      <c r="D450" s="146">
        <v>12122.48</v>
      </c>
      <c r="E450" s="21"/>
      <c r="F450" s="155">
        <v>46022</v>
      </c>
      <c r="G450" s="152"/>
      <c r="H450" s="155" t="s">
        <v>65</v>
      </c>
      <c r="I450" s="23"/>
      <c r="J450" s="159">
        <v>0</v>
      </c>
      <c r="K450" s="21"/>
      <c r="L450" s="149">
        <f t="shared" ref="L450:L455" si="24">+ROUND(N450*D450/100,0)</f>
        <v>0</v>
      </c>
      <c r="M450" s="127"/>
      <c r="N450" s="184">
        <v>0</v>
      </c>
      <c r="P450" s="155">
        <v>51501</v>
      </c>
      <c r="Q450" s="152"/>
      <c r="R450" s="155" t="s">
        <v>65</v>
      </c>
      <c r="T450" s="159">
        <v>0</v>
      </c>
      <c r="U450" s="23"/>
      <c r="V450" s="153">
        <v>0</v>
      </c>
      <c r="W450" s="131"/>
      <c r="X450" s="162">
        <v>0</v>
      </c>
      <c r="Y450" s="23"/>
      <c r="Z450" s="152">
        <f t="shared" ref="Z450:Z455" si="25">+V450-L450</f>
        <v>0</v>
      </c>
      <c r="AD450" s="241"/>
      <c r="AE450" s="241"/>
      <c r="AG450" s="259"/>
      <c r="AH450" s="259"/>
    </row>
    <row r="451" spans="1:34" x14ac:dyDescent="0.2">
      <c r="A451" s="95">
        <v>331</v>
      </c>
      <c r="B451" s="36" t="s">
        <v>66</v>
      </c>
      <c r="C451" s="145"/>
      <c r="D451" s="146">
        <v>183754.83</v>
      </c>
      <c r="E451" s="21"/>
      <c r="F451" s="155">
        <v>46022</v>
      </c>
      <c r="G451" s="152"/>
      <c r="H451" s="155" t="s">
        <v>67</v>
      </c>
      <c r="I451" s="23"/>
      <c r="J451" s="159">
        <v>-1</v>
      </c>
      <c r="K451" s="21"/>
      <c r="L451" s="149">
        <f t="shared" si="24"/>
        <v>2407</v>
      </c>
      <c r="M451" s="127"/>
      <c r="N451" s="184">
        <v>1.31</v>
      </c>
      <c r="P451" s="155">
        <v>51501</v>
      </c>
      <c r="Q451" s="152"/>
      <c r="R451" s="155" t="s">
        <v>190</v>
      </c>
      <c r="T451" s="159">
        <v>-2</v>
      </c>
      <c r="U451" s="23"/>
      <c r="V451" s="153">
        <v>2907</v>
      </c>
      <c r="W451" s="131"/>
      <c r="X451" s="162">
        <v>1.58</v>
      </c>
      <c r="Y451" s="23"/>
      <c r="Z451" s="152">
        <f t="shared" si="25"/>
        <v>500</v>
      </c>
      <c r="AD451" s="241"/>
      <c r="AE451" s="241"/>
      <c r="AG451" s="259"/>
      <c r="AH451" s="259"/>
    </row>
    <row r="452" spans="1:34" x14ac:dyDescent="0.2">
      <c r="A452" s="95">
        <v>332</v>
      </c>
      <c r="B452" s="19" t="s">
        <v>191</v>
      </c>
      <c r="C452" s="145"/>
      <c r="D452" s="146">
        <v>1859023</v>
      </c>
      <c r="E452" s="21"/>
      <c r="F452" s="155">
        <v>46022</v>
      </c>
      <c r="G452" s="152"/>
      <c r="H452" s="155" t="s">
        <v>192</v>
      </c>
      <c r="I452" s="23"/>
      <c r="J452" s="159">
        <v>-1</v>
      </c>
      <c r="K452" s="21"/>
      <c r="L452" s="149">
        <f t="shared" si="24"/>
        <v>23238</v>
      </c>
      <c r="M452" s="127"/>
      <c r="N452" s="184">
        <v>1.25</v>
      </c>
      <c r="P452" s="155">
        <v>51501</v>
      </c>
      <c r="Q452" s="152"/>
      <c r="R452" s="155" t="s">
        <v>193</v>
      </c>
      <c r="T452" s="159">
        <v>-2</v>
      </c>
      <c r="U452" s="23"/>
      <c r="V452" s="153">
        <v>39146</v>
      </c>
      <c r="W452" s="131"/>
      <c r="X452" s="162">
        <v>2.11</v>
      </c>
      <c r="Y452" s="23"/>
      <c r="Z452" s="152">
        <f t="shared" si="25"/>
        <v>15908</v>
      </c>
    </row>
    <row r="453" spans="1:34" x14ac:dyDescent="0.2">
      <c r="A453" s="95">
        <v>333</v>
      </c>
      <c r="B453" s="19" t="s">
        <v>194</v>
      </c>
      <c r="C453" s="145"/>
      <c r="D453" s="146">
        <v>694272.28</v>
      </c>
      <c r="E453" s="21"/>
      <c r="F453" s="155">
        <v>46022</v>
      </c>
      <c r="G453" s="152"/>
      <c r="H453" s="155" t="s">
        <v>195</v>
      </c>
      <c r="I453" s="23"/>
      <c r="J453" s="159">
        <v>-4</v>
      </c>
      <c r="K453" s="21"/>
      <c r="L453" s="149">
        <f t="shared" si="24"/>
        <v>2152</v>
      </c>
      <c r="M453" s="127"/>
      <c r="N453" s="184">
        <v>0.31</v>
      </c>
      <c r="P453" s="155">
        <v>51501</v>
      </c>
      <c r="Q453" s="152"/>
      <c r="R453" s="155" t="s">
        <v>196</v>
      </c>
      <c r="T453" s="159">
        <v>-3</v>
      </c>
      <c r="U453" s="23"/>
      <c r="V453" s="153">
        <v>22939</v>
      </c>
      <c r="W453" s="131"/>
      <c r="X453" s="162">
        <v>3.3</v>
      </c>
      <c r="Y453" s="23"/>
      <c r="Z453" s="152">
        <f t="shared" si="25"/>
        <v>20787</v>
      </c>
    </row>
    <row r="454" spans="1:34" x14ac:dyDescent="0.2">
      <c r="A454" s="95">
        <v>334</v>
      </c>
      <c r="B454" s="19" t="s">
        <v>75</v>
      </c>
      <c r="C454" s="145"/>
      <c r="D454" s="146">
        <v>140731.15</v>
      </c>
      <c r="E454" s="21"/>
      <c r="F454" s="155">
        <v>46022</v>
      </c>
      <c r="G454" s="152"/>
      <c r="H454" s="155" t="s">
        <v>197</v>
      </c>
      <c r="I454" s="23"/>
      <c r="J454" s="159">
        <v>-2</v>
      </c>
      <c r="K454" s="21"/>
      <c r="L454" s="149">
        <f t="shared" si="24"/>
        <v>3772</v>
      </c>
      <c r="M454" s="127"/>
      <c r="N454" s="184">
        <v>2.68</v>
      </c>
      <c r="P454" s="155">
        <v>51501</v>
      </c>
      <c r="Q454" s="152"/>
      <c r="R454" s="155" t="s">
        <v>197</v>
      </c>
      <c r="T454" s="159">
        <v>-3</v>
      </c>
      <c r="U454" s="23"/>
      <c r="V454" s="153">
        <v>2862</v>
      </c>
      <c r="W454" s="131"/>
      <c r="X454" s="162">
        <v>2.0299999999999998</v>
      </c>
      <c r="Y454" s="23"/>
      <c r="Z454" s="152">
        <f t="shared" si="25"/>
        <v>-910</v>
      </c>
    </row>
    <row r="455" spans="1:34" x14ac:dyDescent="0.2">
      <c r="A455" s="95">
        <v>336</v>
      </c>
      <c r="B455" s="19" t="s">
        <v>199</v>
      </c>
      <c r="C455" s="145"/>
      <c r="D455" s="146">
        <v>177466.36</v>
      </c>
      <c r="E455" s="21"/>
      <c r="F455" s="155">
        <v>46022</v>
      </c>
      <c r="G455" s="152"/>
      <c r="H455" s="155" t="s">
        <v>67</v>
      </c>
      <c r="I455" s="23"/>
      <c r="J455" s="159">
        <v>-1</v>
      </c>
      <c r="K455" s="21"/>
      <c r="L455" s="149">
        <f t="shared" si="24"/>
        <v>5253</v>
      </c>
      <c r="M455" s="127"/>
      <c r="N455" s="184">
        <v>2.96</v>
      </c>
      <c r="P455" s="155">
        <v>51501</v>
      </c>
      <c r="Q455" s="152"/>
      <c r="R455" s="155" t="s">
        <v>200</v>
      </c>
      <c r="T455" s="159">
        <v>-2</v>
      </c>
      <c r="U455" s="23"/>
      <c r="V455" s="153">
        <v>4084</v>
      </c>
      <c r="W455" s="131"/>
      <c r="X455" s="162">
        <v>2.2999999999999998</v>
      </c>
      <c r="Y455" s="23"/>
      <c r="Z455" s="152">
        <f t="shared" si="25"/>
        <v>-1169</v>
      </c>
    </row>
    <row r="456" spans="1:34" x14ac:dyDescent="0.2">
      <c r="B456" s="42" t="s">
        <v>212</v>
      </c>
      <c r="C456" s="58"/>
      <c r="D456" s="166">
        <f>+SUBTOTAL(9,D449:D455)</f>
        <v>3067370.0999999996</v>
      </c>
      <c r="E456" s="56"/>
      <c r="F456" s="77"/>
      <c r="G456" s="76"/>
      <c r="H456" s="23"/>
      <c r="I456" s="23"/>
      <c r="J456" s="130"/>
      <c r="K456" s="56"/>
      <c r="L456" s="167">
        <f>+SUBTOTAL(9,L449:L455)</f>
        <v>36822</v>
      </c>
      <c r="M456" s="127"/>
      <c r="N456" s="150">
        <f>+ROUND(L456/$D456*100,2)</f>
        <v>1.2</v>
      </c>
      <c r="P456" s="77"/>
      <c r="Q456" s="76"/>
      <c r="T456" s="130"/>
      <c r="U456" s="57"/>
      <c r="V456" s="168">
        <f>+SUBTOTAL(9,V449:V455)</f>
        <v>71938</v>
      </c>
      <c r="W456" s="131"/>
      <c r="X456" s="154">
        <f>+ROUND(V456/D456*100,2)</f>
        <v>2.35</v>
      </c>
      <c r="Y456" s="23"/>
      <c r="Z456" s="191">
        <f>+SUBTOTAL(9,Z449:Z455)</f>
        <v>35116</v>
      </c>
    </row>
    <row r="457" spans="1:34" x14ac:dyDescent="0.2">
      <c r="B457" s="21"/>
      <c r="E457" s="21"/>
      <c r="F457" s="23"/>
      <c r="G457" s="22"/>
      <c r="H457" s="23"/>
      <c r="I457" s="23"/>
      <c r="J457" s="130"/>
      <c r="K457" s="21"/>
      <c r="L457" s="187"/>
      <c r="M457" s="127"/>
      <c r="N457" s="150"/>
      <c r="P457" s="23"/>
      <c r="T457" s="130"/>
      <c r="U457" s="23"/>
      <c r="V457" s="188"/>
      <c r="W457" s="131"/>
      <c r="X457" s="154"/>
      <c r="Y457" s="23"/>
      <c r="Z457" s="190"/>
    </row>
    <row r="458" spans="1:34" x14ac:dyDescent="0.2">
      <c r="B458" s="55" t="s">
        <v>213</v>
      </c>
      <c r="C458" s="145"/>
      <c r="E458" s="21"/>
      <c r="F458" s="129"/>
      <c r="G458" s="190"/>
      <c r="H458" s="23"/>
      <c r="I458" s="23"/>
      <c r="J458" s="130"/>
      <c r="K458" s="21"/>
      <c r="L458" s="187"/>
      <c r="M458" s="127"/>
      <c r="N458" s="150"/>
      <c r="P458" s="129"/>
      <c r="Q458" s="190"/>
      <c r="T458" s="130"/>
      <c r="U458" s="23"/>
      <c r="V458" s="188"/>
      <c r="W458" s="131"/>
      <c r="X458" s="154"/>
      <c r="Y458" s="23"/>
      <c r="Z458" s="190"/>
    </row>
    <row r="459" spans="1:34" x14ac:dyDescent="0.2">
      <c r="A459" s="95">
        <v>331</v>
      </c>
      <c r="B459" s="36" t="s">
        <v>66</v>
      </c>
      <c r="C459" s="145"/>
      <c r="D459" s="146">
        <v>542554.68000000005</v>
      </c>
      <c r="E459" s="21"/>
      <c r="F459" s="155">
        <v>47848</v>
      </c>
      <c r="G459" s="152"/>
      <c r="H459" s="155" t="s">
        <v>67</v>
      </c>
      <c r="I459" s="23"/>
      <c r="J459" s="159">
        <v>-2</v>
      </c>
      <c r="K459" s="21"/>
      <c r="L459" s="149">
        <f t="shared" ref="L459:L463" si="26">+ROUND(N459*D459/100,0)</f>
        <v>23981</v>
      </c>
      <c r="M459" s="127"/>
      <c r="N459" s="184">
        <v>4.42</v>
      </c>
      <c r="P459" s="155">
        <v>49674</v>
      </c>
      <c r="Q459" s="152"/>
      <c r="R459" s="155" t="s">
        <v>190</v>
      </c>
      <c r="T459" s="159">
        <v>-1</v>
      </c>
      <c r="U459" s="23"/>
      <c r="V459" s="153">
        <v>15755</v>
      </c>
      <c r="W459" s="131"/>
      <c r="X459" s="162">
        <v>2.9</v>
      </c>
      <c r="Y459" s="23"/>
      <c r="Z459" s="152">
        <f t="shared" ref="Z459:Z463" si="27">+V459-L459</f>
        <v>-8226</v>
      </c>
    </row>
    <row r="460" spans="1:34" x14ac:dyDescent="0.2">
      <c r="A460" s="95">
        <v>332</v>
      </c>
      <c r="B460" s="19" t="s">
        <v>191</v>
      </c>
      <c r="C460" s="145"/>
      <c r="D460" s="146">
        <v>3760516.83</v>
      </c>
      <c r="E460" s="21"/>
      <c r="F460" s="155">
        <v>47848</v>
      </c>
      <c r="G460" s="152"/>
      <c r="H460" s="155" t="s">
        <v>192</v>
      </c>
      <c r="I460" s="23"/>
      <c r="J460" s="159">
        <v>-1</v>
      </c>
      <c r="K460" s="21"/>
      <c r="L460" s="149">
        <f t="shared" si="26"/>
        <v>135379</v>
      </c>
      <c r="M460" s="127"/>
      <c r="N460" s="184">
        <v>3.6</v>
      </c>
      <c r="P460" s="155">
        <v>49674</v>
      </c>
      <c r="Q460" s="152"/>
      <c r="R460" s="155" t="s">
        <v>193</v>
      </c>
      <c r="T460" s="159">
        <v>-1</v>
      </c>
      <c r="U460" s="23"/>
      <c r="V460" s="153">
        <v>92022</v>
      </c>
      <c r="W460" s="131"/>
      <c r="X460" s="162">
        <v>2.4500000000000002</v>
      </c>
      <c r="Y460" s="23"/>
      <c r="Z460" s="152">
        <f t="shared" si="27"/>
        <v>-43357</v>
      </c>
    </row>
    <row r="461" spans="1:34" x14ac:dyDescent="0.2">
      <c r="A461" s="95">
        <v>333</v>
      </c>
      <c r="B461" s="19" t="s">
        <v>194</v>
      </c>
      <c r="C461" s="145"/>
      <c r="D461" s="146">
        <v>709434.89</v>
      </c>
      <c r="E461" s="21"/>
      <c r="F461" s="155">
        <v>47848</v>
      </c>
      <c r="G461" s="152"/>
      <c r="H461" s="155" t="s">
        <v>195</v>
      </c>
      <c r="I461" s="23"/>
      <c r="J461" s="159">
        <v>-4</v>
      </c>
      <c r="K461" s="21"/>
      <c r="L461" s="149">
        <f t="shared" si="26"/>
        <v>21709</v>
      </c>
      <c r="M461" s="127"/>
      <c r="N461" s="184">
        <v>3.06</v>
      </c>
      <c r="P461" s="155">
        <v>49674</v>
      </c>
      <c r="Q461" s="152"/>
      <c r="R461" s="155" t="s">
        <v>196</v>
      </c>
      <c r="T461" s="159">
        <v>-3</v>
      </c>
      <c r="U461" s="23"/>
      <c r="V461" s="153">
        <v>13030</v>
      </c>
      <c r="W461" s="131"/>
      <c r="X461" s="162">
        <v>1.84</v>
      </c>
      <c r="Y461" s="23"/>
      <c r="Z461" s="152">
        <f t="shared" si="27"/>
        <v>-8679</v>
      </c>
    </row>
    <row r="462" spans="1:34" x14ac:dyDescent="0.2">
      <c r="A462" s="95">
        <v>334</v>
      </c>
      <c r="B462" s="19" t="s">
        <v>75</v>
      </c>
      <c r="C462" s="145"/>
      <c r="D462" s="146">
        <v>210374.03</v>
      </c>
      <c r="E462" s="21"/>
      <c r="F462" s="155">
        <v>47848</v>
      </c>
      <c r="G462" s="152"/>
      <c r="H462" s="155" t="s">
        <v>197</v>
      </c>
      <c r="I462" s="23"/>
      <c r="J462" s="159">
        <v>-3</v>
      </c>
      <c r="K462" s="21"/>
      <c r="L462" s="149">
        <f t="shared" si="26"/>
        <v>7637</v>
      </c>
      <c r="M462" s="127"/>
      <c r="N462" s="184">
        <v>3.63</v>
      </c>
      <c r="P462" s="155">
        <v>49674</v>
      </c>
      <c r="Q462" s="152"/>
      <c r="R462" s="155" t="s">
        <v>197</v>
      </c>
      <c r="T462" s="159">
        <v>-2</v>
      </c>
      <c r="U462" s="23"/>
      <c r="V462" s="153">
        <v>5100</v>
      </c>
      <c r="W462" s="131"/>
      <c r="X462" s="162">
        <v>2.42</v>
      </c>
      <c r="Y462" s="23"/>
      <c r="Z462" s="152">
        <f t="shared" si="27"/>
        <v>-2537</v>
      </c>
    </row>
    <row r="463" spans="1:34" x14ac:dyDescent="0.2">
      <c r="A463" s="95">
        <v>335</v>
      </c>
      <c r="B463" s="36" t="s">
        <v>78</v>
      </c>
      <c r="C463" s="145"/>
      <c r="D463" s="146">
        <v>1369.06</v>
      </c>
      <c r="E463" s="21"/>
      <c r="F463" s="155">
        <v>47848</v>
      </c>
      <c r="G463" s="152"/>
      <c r="H463" s="155" t="s">
        <v>198</v>
      </c>
      <c r="I463" s="23"/>
      <c r="J463" s="159">
        <v>-2</v>
      </c>
      <c r="K463" s="21"/>
      <c r="L463" s="149">
        <f t="shared" si="26"/>
        <v>34</v>
      </c>
      <c r="M463" s="127"/>
      <c r="N463" s="184">
        <v>2.4500000000000002</v>
      </c>
      <c r="P463" s="155">
        <v>49674</v>
      </c>
      <c r="Q463" s="152"/>
      <c r="R463" s="155" t="s">
        <v>198</v>
      </c>
      <c r="T463" s="159">
        <v>-1</v>
      </c>
      <c r="U463" s="23"/>
      <c r="V463" s="153">
        <v>17</v>
      </c>
      <c r="W463" s="131"/>
      <c r="X463" s="162">
        <v>1.24</v>
      </c>
      <c r="Y463" s="23"/>
      <c r="Z463" s="152">
        <f t="shared" si="27"/>
        <v>-17</v>
      </c>
    </row>
    <row r="464" spans="1:34" x14ac:dyDescent="0.2">
      <c r="B464" s="42" t="s">
        <v>214</v>
      </c>
      <c r="C464" s="148"/>
      <c r="D464" s="166">
        <f>+SUBTOTAL(9,D458:D463)</f>
        <v>5224249.4899999993</v>
      </c>
      <c r="E464" s="56"/>
      <c r="F464" s="151"/>
      <c r="G464" s="152"/>
      <c r="H464" s="23"/>
      <c r="I464" s="23"/>
      <c r="J464" s="130"/>
      <c r="K464" s="56"/>
      <c r="L464" s="167">
        <f>+SUBTOTAL(9,L458:L463)</f>
        <v>188740</v>
      </c>
      <c r="M464" s="127"/>
      <c r="N464" s="150">
        <f>+ROUND(L464/$D464*100,2)</f>
        <v>3.61</v>
      </c>
      <c r="P464" s="151"/>
      <c r="Q464" s="152"/>
      <c r="T464" s="130"/>
      <c r="U464" s="57"/>
      <c r="V464" s="168">
        <f>+SUBTOTAL(9,V458:V463)</f>
        <v>125924</v>
      </c>
      <c r="W464" s="131"/>
      <c r="X464" s="154">
        <f>+ROUND(V464/D464*100,2)</f>
        <v>2.41</v>
      </c>
      <c r="Y464" s="23"/>
      <c r="Z464" s="191">
        <f>+SUBTOTAL(9,Z458:Z463)</f>
        <v>-62816</v>
      </c>
    </row>
    <row r="465" spans="1:26" x14ac:dyDescent="0.2">
      <c r="C465" s="145"/>
      <c r="E465" s="21"/>
      <c r="F465" s="129"/>
      <c r="G465" s="190"/>
      <c r="H465" s="23"/>
      <c r="I465" s="23"/>
      <c r="J465" s="130"/>
      <c r="K465" s="21"/>
      <c r="L465" s="187"/>
      <c r="M465" s="127"/>
      <c r="N465" s="150"/>
      <c r="P465" s="129"/>
      <c r="Q465" s="190"/>
      <c r="T465" s="130"/>
      <c r="U465" s="23"/>
      <c r="V465" s="188"/>
      <c r="W465" s="131"/>
      <c r="X465" s="154"/>
      <c r="Y465" s="23"/>
      <c r="Z465" s="190"/>
    </row>
    <row r="466" spans="1:26" x14ac:dyDescent="0.2">
      <c r="B466" s="55" t="s">
        <v>215</v>
      </c>
      <c r="C466" s="145"/>
      <c r="E466" s="21"/>
      <c r="F466" s="129"/>
      <c r="G466" s="190"/>
      <c r="H466" s="23"/>
      <c r="I466" s="23"/>
      <c r="J466" s="130"/>
      <c r="K466" s="21"/>
      <c r="L466" s="187"/>
      <c r="M466" s="127"/>
      <c r="N466" s="150"/>
      <c r="P466" s="129"/>
      <c r="Q466" s="190"/>
      <c r="T466" s="130"/>
      <c r="U466" s="23"/>
      <c r="V466" s="188"/>
      <c r="W466" s="131"/>
      <c r="X466" s="154"/>
      <c r="Y466" s="23"/>
      <c r="Z466" s="190"/>
    </row>
    <row r="467" spans="1:26" x14ac:dyDescent="0.2">
      <c r="A467" s="95">
        <v>331</v>
      </c>
      <c r="B467" s="36" t="s">
        <v>66</v>
      </c>
      <c r="C467" s="145"/>
      <c r="D467" s="146">
        <v>444349.69</v>
      </c>
      <c r="E467" s="21"/>
      <c r="F467" s="155">
        <v>46022</v>
      </c>
      <c r="G467" s="152"/>
      <c r="H467" s="155" t="s">
        <v>67</v>
      </c>
      <c r="I467" s="23"/>
      <c r="J467" s="159">
        <v>-1</v>
      </c>
      <c r="K467" s="21"/>
      <c r="L467" s="149">
        <f t="shared" ref="L467:L471" si="28">+ROUND(N467*D467/100,0)</f>
        <v>15330</v>
      </c>
      <c r="M467" s="127"/>
      <c r="N467" s="184">
        <v>3.45</v>
      </c>
      <c r="P467" s="155">
        <v>48944</v>
      </c>
      <c r="Q467" s="152"/>
      <c r="R467" s="155" t="s">
        <v>190</v>
      </c>
      <c r="T467" s="159">
        <v>-1</v>
      </c>
      <c r="U467" s="23"/>
      <c r="V467" s="153">
        <v>6328</v>
      </c>
      <c r="W467" s="131"/>
      <c r="X467" s="162">
        <v>1.42</v>
      </c>
      <c r="Y467" s="23"/>
      <c r="Z467" s="152">
        <f t="shared" ref="Z467:Z471" si="29">+V467-L467</f>
        <v>-9002</v>
      </c>
    </row>
    <row r="468" spans="1:26" x14ac:dyDescent="0.2">
      <c r="A468" s="95">
        <v>332</v>
      </c>
      <c r="B468" s="19" t="s">
        <v>191</v>
      </c>
      <c r="C468" s="145"/>
      <c r="D468" s="146">
        <v>951164.43</v>
      </c>
      <c r="E468" s="21"/>
      <c r="F468" s="155">
        <v>46022</v>
      </c>
      <c r="G468" s="152"/>
      <c r="H468" s="155" t="s">
        <v>192</v>
      </c>
      <c r="I468" s="23"/>
      <c r="J468" s="159">
        <v>-1</v>
      </c>
      <c r="K468" s="21"/>
      <c r="L468" s="149">
        <f t="shared" si="28"/>
        <v>38332</v>
      </c>
      <c r="M468" s="127"/>
      <c r="N468" s="184">
        <v>4.03</v>
      </c>
      <c r="P468" s="155">
        <v>48944</v>
      </c>
      <c r="Q468" s="152"/>
      <c r="R468" s="155" t="s">
        <v>193</v>
      </c>
      <c r="T468" s="159">
        <v>-1</v>
      </c>
      <c r="U468" s="23"/>
      <c r="V468" s="153">
        <v>16488</v>
      </c>
      <c r="W468" s="131"/>
      <c r="X468" s="162">
        <v>1.73</v>
      </c>
      <c r="Y468" s="23"/>
      <c r="Z468" s="152">
        <f t="shared" si="29"/>
        <v>-21844</v>
      </c>
    </row>
    <row r="469" spans="1:26" x14ac:dyDescent="0.2">
      <c r="A469" s="95">
        <v>333</v>
      </c>
      <c r="B469" s="19" t="s">
        <v>194</v>
      </c>
      <c r="C469" s="145"/>
      <c r="D469" s="146">
        <v>1169692.24</v>
      </c>
      <c r="E469" s="21"/>
      <c r="F469" s="155">
        <v>46022</v>
      </c>
      <c r="G469" s="152"/>
      <c r="H469" s="155" t="s">
        <v>195</v>
      </c>
      <c r="I469" s="23"/>
      <c r="J469" s="159">
        <v>-2</v>
      </c>
      <c r="K469" s="21"/>
      <c r="L469" s="149">
        <f t="shared" si="28"/>
        <v>39185</v>
      </c>
      <c r="M469" s="127"/>
      <c r="N469" s="184">
        <v>3.35</v>
      </c>
      <c r="P469" s="155">
        <v>48944</v>
      </c>
      <c r="Q469" s="152"/>
      <c r="R469" s="155" t="s">
        <v>196</v>
      </c>
      <c r="T469" s="159">
        <v>-2</v>
      </c>
      <c r="U469" s="23"/>
      <c r="V469" s="153">
        <v>29636</v>
      </c>
      <c r="W469" s="131"/>
      <c r="X469" s="162">
        <v>2.5299999999999998</v>
      </c>
      <c r="Y469" s="23"/>
      <c r="Z469" s="152">
        <f t="shared" si="29"/>
        <v>-9549</v>
      </c>
    </row>
    <row r="470" spans="1:26" x14ac:dyDescent="0.2">
      <c r="A470" s="95">
        <v>334</v>
      </c>
      <c r="B470" s="19" t="s">
        <v>75</v>
      </c>
      <c r="C470" s="145"/>
      <c r="D470" s="146">
        <v>265342.07</v>
      </c>
      <c r="E470" s="21"/>
      <c r="F470" s="155">
        <v>46022</v>
      </c>
      <c r="G470" s="152"/>
      <c r="H470" s="155" t="s">
        <v>197</v>
      </c>
      <c r="I470" s="23"/>
      <c r="J470" s="159">
        <v>-2</v>
      </c>
      <c r="K470" s="21"/>
      <c r="L470" s="149">
        <f t="shared" si="28"/>
        <v>13347</v>
      </c>
      <c r="M470" s="127"/>
      <c r="N470" s="184">
        <v>5.03</v>
      </c>
      <c r="P470" s="155">
        <v>48944</v>
      </c>
      <c r="Q470" s="152"/>
      <c r="R470" s="155" t="s">
        <v>197</v>
      </c>
      <c r="T470" s="159">
        <v>-2</v>
      </c>
      <c r="U470" s="23"/>
      <c r="V470" s="153">
        <v>7047</v>
      </c>
      <c r="W470" s="131"/>
      <c r="X470" s="162">
        <v>2.66</v>
      </c>
      <c r="Y470" s="23"/>
      <c r="Z470" s="152">
        <f t="shared" si="29"/>
        <v>-6300</v>
      </c>
    </row>
    <row r="471" spans="1:26" x14ac:dyDescent="0.2">
      <c r="A471" s="95">
        <v>336</v>
      </c>
      <c r="B471" s="19" t="s">
        <v>199</v>
      </c>
      <c r="C471" s="145"/>
      <c r="D471" s="146">
        <v>64428.92</v>
      </c>
      <c r="E471" s="21"/>
      <c r="F471" s="155">
        <v>46022</v>
      </c>
      <c r="G471" s="152"/>
      <c r="H471" s="155" t="s">
        <v>67</v>
      </c>
      <c r="I471" s="23"/>
      <c r="J471" s="159">
        <v>-1</v>
      </c>
      <c r="K471" s="21"/>
      <c r="L471" s="149">
        <f t="shared" si="28"/>
        <v>1978</v>
      </c>
      <c r="M471" s="127"/>
      <c r="N471" s="184">
        <v>3.07</v>
      </c>
      <c r="P471" s="155">
        <v>48944</v>
      </c>
      <c r="Q471" s="152"/>
      <c r="R471" s="155" t="s">
        <v>200</v>
      </c>
      <c r="T471" s="159">
        <v>-3</v>
      </c>
      <c r="U471" s="23"/>
      <c r="V471" s="153">
        <v>748</v>
      </c>
      <c r="W471" s="131"/>
      <c r="X471" s="162">
        <v>1.1599999999999999</v>
      </c>
      <c r="Y471" s="23"/>
      <c r="Z471" s="152">
        <f t="shared" si="29"/>
        <v>-1230</v>
      </c>
    </row>
    <row r="472" spans="1:26" x14ac:dyDescent="0.2">
      <c r="B472" s="42" t="s">
        <v>216</v>
      </c>
      <c r="C472" s="148"/>
      <c r="D472" s="166">
        <f>+SUBTOTAL(9,D466:D471)</f>
        <v>2894977.35</v>
      </c>
      <c r="E472" s="56"/>
      <c r="F472" s="151"/>
      <c r="G472" s="152"/>
      <c r="H472" s="23"/>
      <c r="I472" s="23"/>
      <c r="J472" s="130"/>
      <c r="K472" s="56"/>
      <c r="L472" s="167">
        <f>+SUBTOTAL(9,L466:L471)</f>
        <v>108172</v>
      </c>
      <c r="M472" s="127"/>
      <c r="N472" s="150">
        <f>+ROUND(L472/$D472*100,2)</f>
        <v>3.74</v>
      </c>
      <c r="P472" s="151"/>
      <c r="Q472" s="152"/>
      <c r="T472" s="130"/>
      <c r="U472" s="57"/>
      <c r="V472" s="168">
        <f>+SUBTOTAL(9,V466:V471)</f>
        <v>60247</v>
      </c>
      <c r="W472" s="131"/>
      <c r="X472" s="154">
        <f>+ROUND(V472/D472*100,2)</f>
        <v>2.08</v>
      </c>
      <c r="Y472" s="23"/>
      <c r="Z472" s="191">
        <f>+SUBTOTAL(9,Z466:Z471)</f>
        <v>-47925</v>
      </c>
    </row>
    <row r="473" spans="1:26" x14ac:dyDescent="0.2">
      <c r="B473" s="21"/>
      <c r="C473" s="145"/>
      <c r="E473" s="21"/>
      <c r="F473" s="129"/>
      <c r="G473" s="190"/>
      <c r="H473" s="23"/>
      <c r="I473" s="23"/>
      <c r="J473" s="130"/>
      <c r="K473" s="21"/>
      <c r="L473" s="187"/>
      <c r="M473" s="127"/>
      <c r="N473" s="150"/>
      <c r="P473" s="129"/>
      <c r="Q473" s="190"/>
      <c r="T473" s="130"/>
      <c r="U473" s="23"/>
      <c r="V473" s="188"/>
      <c r="W473" s="131"/>
      <c r="X473" s="154"/>
      <c r="Y473" s="23"/>
      <c r="Z473" s="190"/>
    </row>
    <row r="474" spans="1:26" x14ac:dyDescent="0.2">
      <c r="B474" s="55" t="s">
        <v>217</v>
      </c>
      <c r="C474" s="145"/>
      <c r="E474" s="21"/>
      <c r="F474" s="129"/>
      <c r="G474" s="190"/>
      <c r="H474" s="23"/>
      <c r="I474" s="23"/>
      <c r="J474" s="130"/>
      <c r="K474" s="21"/>
      <c r="L474" s="187"/>
      <c r="M474" s="127"/>
      <c r="N474" s="150"/>
      <c r="P474" s="129"/>
      <c r="Q474" s="190"/>
      <c r="T474" s="130"/>
      <c r="U474" s="23"/>
      <c r="V474" s="188"/>
      <c r="W474" s="131"/>
      <c r="X474" s="154"/>
      <c r="Y474" s="23"/>
      <c r="Z474" s="190"/>
    </row>
    <row r="475" spans="1:26" x14ac:dyDescent="0.2">
      <c r="A475" s="95">
        <v>330.2</v>
      </c>
      <c r="B475" s="19" t="s">
        <v>64</v>
      </c>
      <c r="C475" s="145"/>
      <c r="D475" s="146">
        <v>20758.93</v>
      </c>
      <c r="E475" s="21"/>
      <c r="F475" s="155">
        <v>48944</v>
      </c>
      <c r="G475" s="152"/>
      <c r="H475" s="155" t="s">
        <v>65</v>
      </c>
      <c r="I475" s="23"/>
      <c r="J475" s="159">
        <v>0</v>
      </c>
      <c r="K475" s="21"/>
      <c r="L475" s="149">
        <f t="shared" ref="L475:L482" si="30">+ROUND(N475*D475/100,0)</f>
        <v>388</v>
      </c>
      <c r="M475" s="127"/>
      <c r="N475" s="184">
        <v>1.87</v>
      </c>
      <c r="P475" s="155">
        <v>48944</v>
      </c>
      <c r="Q475" s="152"/>
      <c r="R475" s="155" t="s">
        <v>65</v>
      </c>
      <c r="T475" s="159">
        <v>0</v>
      </c>
      <c r="U475" s="23"/>
      <c r="V475" s="153">
        <v>321</v>
      </c>
      <c r="W475" s="131"/>
      <c r="X475" s="162">
        <v>1.55</v>
      </c>
      <c r="Y475" s="23"/>
      <c r="Z475" s="152">
        <f t="shared" ref="Z475:Z482" si="31">+V475-L475</f>
        <v>-67</v>
      </c>
    </row>
    <row r="476" spans="1:26" x14ac:dyDescent="0.2">
      <c r="A476" s="95">
        <v>330.3</v>
      </c>
      <c r="B476" s="19" t="s">
        <v>177</v>
      </c>
      <c r="C476" s="145"/>
      <c r="D476" s="146">
        <v>24129.94</v>
      </c>
      <c r="E476" s="21"/>
      <c r="F476" s="155">
        <v>48944</v>
      </c>
      <c r="G476" s="152"/>
      <c r="H476" s="155" t="s">
        <v>65</v>
      </c>
      <c r="I476" s="23"/>
      <c r="J476" s="159">
        <v>0</v>
      </c>
      <c r="K476" s="21"/>
      <c r="L476" s="149">
        <f t="shared" si="30"/>
        <v>466</v>
      </c>
      <c r="M476" s="127"/>
      <c r="N476" s="184">
        <v>1.93</v>
      </c>
      <c r="P476" s="155">
        <v>48944</v>
      </c>
      <c r="Q476" s="152"/>
      <c r="R476" s="155" t="s">
        <v>65</v>
      </c>
      <c r="T476" s="159">
        <v>0</v>
      </c>
      <c r="U476" s="23"/>
      <c r="V476" s="153">
        <v>389</v>
      </c>
      <c r="W476" s="131"/>
      <c r="X476" s="162">
        <v>1.61</v>
      </c>
      <c r="Y476" s="23"/>
      <c r="Z476" s="152">
        <f t="shared" si="31"/>
        <v>-77</v>
      </c>
    </row>
    <row r="477" spans="1:26" x14ac:dyDescent="0.2">
      <c r="A477" s="95">
        <v>331</v>
      </c>
      <c r="B477" s="36" t="s">
        <v>66</v>
      </c>
      <c r="C477" s="145"/>
      <c r="D477" s="146">
        <v>1221883.92</v>
      </c>
      <c r="E477" s="21"/>
      <c r="F477" s="155">
        <v>48944</v>
      </c>
      <c r="G477" s="152"/>
      <c r="H477" s="155" t="s">
        <v>67</v>
      </c>
      <c r="I477" s="23"/>
      <c r="J477" s="159">
        <v>-4</v>
      </c>
      <c r="K477" s="21"/>
      <c r="L477" s="149">
        <f t="shared" si="30"/>
        <v>34213</v>
      </c>
      <c r="M477" s="127"/>
      <c r="N477" s="184">
        <v>2.8</v>
      </c>
      <c r="P477" s="155">
        <v>48944</v>
      </c>
      <c r="Q477" s="152"/>
      <c r="R477" s="155" t="s">
        <v>190</v>
      </c>
      <c r="T477" s="159">
        <v>-2</v>
      </c>
      <c r="U477" s="23"/>
      <c r="V477" s="153">
        <v>32056</v>
      </c>
      <c r="W477" s="131"/>
      <c r="X477" s="162">
        <v>2.62</v>
      </c>
      <c r="Y477" s="23"/>
      <c r="Z477" s="152">
        <f t="shared" si="31"/>
        <v>-2157</v>
      </c>
    </row>
    <row r="478" spans="1:26" x14ac:dyDescent="0.2">
      <c r="A478" s="95">
        <v>332</v>
      </c>
      <c r="B478" s="19" t="s">
        <v>191</v>
      </c>
      <c r="C478" s="145"/>
      <c r="D478" s="146">
        <v>10632306.619999999</v>
      </c>
      <c r="E478" s="21"/>
      <c r="F478" s="155">
        <v>48944</v>
      </c>
      <c r="G478" s="152"/>
      <c r="H478" s="155" t="s">
        <v>192</v>
      </c>
      <c r="I478" s="23"/>
      <c r="J478" s="159">
        <v>-3</v>
      </c>
      <c r="K478" s="21"/>
      <c r="L478" s="149">
        <f t="shared" si="30"/>
        <v>337044</v>
      </c>
      <c r="M478" s="127"/>
      <c r="N478" s="184">
        <v>3.17</v>
      </c>
      <c r="P478" s="155">
        <v>48944</v>
      </c>
      <c r="Q478" s="152"/>
      <c r="R478" s="155" t="s">
        <v>193</v>
      </c>
      <c r="T478" s="159">
        <v>-2</v>
      </c>
      <c r="U478" s="23"/>
      <c r="V478" s="153">
        <v>437151</v>
      </c>
      <c r="W478" s="131"/>
      <c r="X478" s="162">
        <v>4.1100000000000003</v>
      </c>
      <c r="Y478" s="23"/>
      <c r="Z478" s="152">
        <f t="shared" si="31"/>
        <v>100107</v>
      </c>
    </row>
    <row r="479" spans="1:26" x14ac:dyDescent="0.2">
      <c r="A479" s="95">
        <v>333</v>
      </c>
      <c r="B479" s="19" t="s">
        <v>194</v>
      </c>
      <c r="C479" s="145"/>
      <c r="D479" s="146">
        <v>10696362.970000001</v>
      </c>
      <c r="E479" s="21"/>
      <c r="F479" s="155">
        <v>48944</v>
      </c>
      <c r="G479" s="152"/>
      <c r="H479" s="155" t="s">
        <v>195</v>
      </c>
      <c r="I479" s="23"/>
      <c r="J479" s="159">
        <v>-2</v>
      </c>
      <c r="K479" s="21"/>
      <c r="L479" s="149">
        <f t="shared" si="30"/>
        <v>441760</v>
      </c>
      <c r="M479" s="127"/>
      <c r="N479" s="184">
        <v>4.13</v>
      </c>
      <c r="P479" s="155">
        <v>48944</v>
      </c>
      <c r="Q479" s="152"/>
      <c r="R479" s="155" t="s">
        <v>196</v>
      </c>
      <c r="T479" s="159">
        <v>-1</v>
      </c>
      <c r="U479" s="23"/>
      <c r="V479" s="153">
        <v>548908</v>
      </c>
      <c r="W479" s="131"/>
      <c r="X479" s="162">
        <v>5.13</v>
      </c>
      <c r="Y479" s="23"/>
      <c r="Z479" s="152">
        <f t="shared" si="31"/>
        <v>107148</v>
      </c>
    </row>
    <row r="480" spans="1:26" x14ac:dyDescent="0.2">
      <c r="A480" s="95">
        <v>334</v>
      </c>
      <c r="B480" s="19" t="s">
        <v>75</v>
      </c>
      <c r="C480" s="145"/>
      <c r="D480" s="146">
        <v>942717.35</v>
      </c>
      <c r="E480" s="21"/>
      <c r="F480" s="155">
        <v>48944</v>
      </c>
      <c r="G480" s="152"/>
      <c r="H480" s="155" t="s">
        <v>197</v>
      </c>
      <c r="I480" s="23"/>
      <c r="J480" s="159">
        <v>-4</v>
      </c>
      <c r="K480" s="21"/>
      <c r="L480" s="149">
        <f t="shared" si="30"/>
        <v>33278</v>
      </c>
      <c r="M480" s="127"/>
      <c r="N480" s="184">
        <v>3.53</v>
      </c>
      <c r="P480" s="155">
        <v>48944</v>
      </c>
      <c r="Q480" s="152"/>
      <c r="R480" s="155" t="s">
        <v>197</v>
      </c>
      <c r="T480" s="159">
        <v>-1</v>
      </c>
      <c r="U480" s="23"/>
      <c r="V480" s="153">
        <v>59207</v>
      </c>
      <c r="W480" s="131"/>
      <c r="X480" s="162">
        <v>6.28</v>
      </c>
      <c r="Y480" s="23"/>
      <c r="Z480" s="152">
        <f t="shared" si="31"/>
        <v>25929</v>
      </c>
    </row>
    <row r="481" spans="1:26" x14ac:dyDescent="0.2">
      <c r="A481" s="95">
        <v>335</v>
      </c>
      <c r="B481" s="36" t="s">
        <v>78</v>
      </c>
      <c r="C481" s="145"/>
      <c r="D481" s="146">
        <v>11836.15</v>
      </c>
      <c r="E481" s="21"/>
      <c r="F481" s="155">
        <v>48944</v>
      </c>
      <c r="G481" s="152"/>
      <c r="H481" s="155" t="s">
        <v>198</v>
      </c>
      <c r="I481" s="23"/>
      <c r="J481" s="159">
        <v>-2</v>
      </c>
      <c r="K481" s="21"/>
      <c r="L481" s="149">
        <f t="shared" si="30"/>
        <v>352</v>
      </c>
      <c r="M481" s="127"/>
      <c r="N481" s="184">
        <v>2.97</v>
      </c>
      <c r="P481" s="155">
        <v>48944</v>
      </c>
      <c r="Q481" s="152"/>
      <c r="R481" s="155" t="s">
        <v>198</v>
      </c>
      <c r="T481" s="159">
        <v>-1</v>
      </c>
      <c r="U481" s="23"/>
      <c r="V481" s="153">
        <v>638</v>
      </c>
      <c r="W481" s="131"/>
      <c r="X481" s="162">
        <v>5.39</v>
      </c>
      <c r="Y481" s="23"/>
      <c r="Z481" s="152">
        <f t="shared" si="31"/>
        <v>286</v>
      </c>
    </row>
    <row r="482" spans="1:26" x14ac:dyDescent="0.2">
      <c r="A482" s="95">
        <v>336</v>
      </c>
      <c r="B482" s="19" t="s">
        <v>199</v>
      </c>
      <c r="C482" s="145"/>
      <c r="D482" s="146">
        <v>267989.34000000003</v>
      </c>
      <c r="E482" s="21"/>
      <c r="F482" s="155">
        <v>48944</v>
      </c>
      <c r="G482" s="152"/>
      <c r="H482" s="155" t="s">
        <v>67</v>
      </c>
      <c r="I482" s="23"/>
      <c r="J482" s="159">
        <v>-2</v>
      </c>
      <c r="K482" s="21"/>
      <c r="L482" s="149">
        <f t="shared" si="30"/>
        <v>10264</v>
      </c>
      <c r="M482" s="127"/>
      <c r="N482" s="184">
        <v>3.83</v>
      </c>
      <c r="P482" s="155">
        <v>48944</v>
      </c>
      <c r="Q482" s="152"/>
      <c r="R482" s="155" t="s">
        <v>200</v>
      </c>
      <c r="T482" s="159">
        <v>-1</v>
      </c>
      <c r="U482" s="23"/>
      <c r="V482" s="153">
        <v>12891</v>
      </c>
      <c r="W482" s="131"/>
      <c r="X482" s="162">
        <v>4.8099999999999996</v>
      </c>
      <c r="Y482" s="23"/>
      <c r="Z482" s="152">
        <f t="shared" si="31"/>
        <v>2627</v>
      </c>
    </row>
    <row r="483" spans="1:26" x14ac:dyDescent="0.2">
      <c r="B483" s="42" t="s">
        <v>218</v>
      </c>
      <c r="C483" s="148"/>
      <c r="D483" s="166">
        <f>+SUBTOTAL(9,D475:D482)</f>
        <v>23817985.220000003</v>
      </c>
      <c r="E483" s="56"/>
      <c r="F483" s="151"/>
      <c r="G483" s="152"/>
      <c r="H483" s="23"/>
      <c r="I483" s="23"/>
      <c r="J483" s="130"/>
      <c r="K483" s="56"/>
      <c r="L483" s="167">
        <f>+SUBTOTAL(9,L475:L482)</f>
        <v>857765</v>
      </c>
      <c r="M483" s="127"/>
      <c r="N483" s="150">
        <f>+ROUND(L483/$D483*100,2)</f>
        <v>3.6</v>
      </c>
      <c r="P483" s="151"/>
      <c r="Q483" s="152"/>
      <c r="T483" s="130"/>
      <c r="U483" s="57"/>
      <c r="V483" s="168">
        <f>+SUBTOTAL(9,V475:V482)</f>
        <v>1091561</v>
      </c>
      <c r="W483" s="131"/>
      <c r="X483" s="154">
        <f>+ROUND(V483/D483*100,2)</f>
        <v>4.58</v>
      </c>
      <c r="Y483" s="23"/>
      <c r="Z483" s="191">
        <f>+SUBTOTAL(9,Z475:Z482)</f>
        <v>233796</v>
      </c>
    </row>
    <row r="484" spans="1:26" x14ac:dyDescent="0.2">
      <c r="C484" s="145"/>
      <c r="E484" s="21"/>
      <c r="F484" s="129"/>
      <c r="G484" s="190"/>
      <c r="H484" s="23"/>
      <c r="I484" s="23"/>
      <c r="J484" s="130"/>
      <c r="K484" s="21"/>
      <c r="L484" s="187"/>
      <c r="M484" s="127"/>
      <c r="N484" s="150"/>
      <c r="P484" s="129"/>
      <c r="Q484" s="190"/>
      <c r="T484" s="130"/>
      <c r="U484" s="23"/>
      <c r="V484" s="188"/>
      <c r="W484" s="131"/>
      <c r="X484" s="154"/>
      <c r="Y484" s="23"/>
      <c r="Z484" s="190"/>
    </row>
    <row r="485" spans="1:26" x14ac:dyDescent="0.2">
      <c r="B485" s="55" t="s">
        <v>219</v>
      </c>
      <c r="C485" s="145"/>
      <c r="E485" s="21"/>
      <c r="F485" s="129"/>
      <c r="G485" s="190"/>
      <c r="H485" s="23"/>
      <c r="I485" s="23"/>
      <c r="J485" s="130"/>
      <c r="K485" s="21"/>
      <c r="L485" s="187"/>
      <c r="M485" s="127"/>
      <c r="N485" s="150"/>
      <c r="P485" s="129"/>
      <c r="Q485" s="190"/>
      <c r="T485" s="130"/>
      <c r="U485" s="23"/>
      <c r="V485" s="188"/>
      <c r="W485" s="131"/>
      <c r="X485" s="154"/>
      <c r="Y485" s="23"/>
      <c r="Z485" s="190"/>
    </row>
    <row r="486" spans="1:26" x14ac:dyDescent="0.2">
      <c r="A486" s="95">
        <v>330.2</v>
      </c>
      <c r="B486" s="19" t="s">
        <v>64</v>
      </c>
      <c r="C486" s="145"/>
      <c r="D486" s="146">
        <v>300510.01</v>
      </c>
      <c r="E486" s="21"/>
      <c r="F486" s="155">
        <v>58075</v>
      </c>
      <c r="G486" s="152"/>
      <c r="H486" s="155" t="s">
        <v>65</v>
      </c>
      <c r="I486" s="23"/>
      <c r="J486" s="159">
        <v>0</v>
      </c>
      <c r="K486" s="21"/>
      <c r="L486" s="149">
        <f t="shared" ref="L486:L493" si="32">+ROUND(N486*D486/100,0)</f>
        <v>1503</v>
      </c>
      <c r="M486" s="127"/>
      <c r="N486" s="184">
        <v>0.5</v>
      </c>
      <c r="P486" s="155">
        <v>58075</v>
      </c>
      <c r="Q486" s="152"/>
      <c r="R486" s="155" t="s">
        <v>65</v>
      </c>
      <c r="T486" s="159">
        <v>0</v>
      </c>
      <c r="U486" s="23"/>
      <c r="V486" s="153">
        <v>2154</v>
      </c>
      <c r="W486" s="131"/>
      <c r="X486" s="162">
        <v>0.72</v>
      </c>
      <c r="Y486" s="23"/>
      <c r="Z486" s="152">
        <f t="shared" ref="Z486:Z493" si="33">+V486-L486</f>
        <v>651</v>
      </c>
    </row>
    <row r="487" spans="1:26" x14ac:dyDescent="0.2">
      <c r="A487" s="95">
        <v>330.5</v>
      </c>
      <c r="B487" s="19" t="s">
        <v>220</v>
      </c>
      <c r="C487" s="145"/>
      <c r="D487" s="146">
        <v>212279.74</v>
      </c>
      <c r="E487" s="21"/>
      <c r="F487" s="155">
        <v>58075</v>
      </c>
      <c r="G487" s="152"/>
      <c r="H487" s="155" t="s">
        <v>65</v>
      </c>
      <c r="I487" s="23"/>
      <c r="J487" s="159">
        <v>0</v>
      </c>
      <c r="K487" s="21"/>
      <c r="L487" s="149">
        <f t="shared" si="32"/>
        <v>1019</v>
      </c>
      <c r="M487" s="127"/>
      <c r="N487" s="184">
        <v>0.48</v>
      </c>
      <c r="P487" s="155">
        <v>58075</v>
      </c>
      <c r="Q487" s="152"/>
      <c r="R487" s="155" t="s">
        <v>65</v>
      </c>
      <c r="T487" s="159">
        <v>0</v>
      </c>
      <c r="U487" s="23"/>
      <c r="V487" s="153">
        <v>1469</v>
      </c>
      <c r="W487" s="131"/>
      <c r="X487" s="162">
        <v>0.69</v>
      </c>
      <c r="Y487" s="23"/>
      <c r="Z487" s="152">
        <f t="shared" si="33"/>
        <v>450</v>
      </c>
    </row>
    <row r="488" spans="1:26" x14ac:dyDescent="0.2">
      <c r="A488" s="95">
        <v>331</v>
      </c>
      <c r="B488" s="36" t="s">
        <v>66</v>
      </c>
      <c r="C488" s="145"/>
      <c r="D488" s="146">
        <v>103706361.98</v>
      </c>
      <c r="E488" s="21"/>
      <c r="F488" s="155">
        <v>58075</v>
      </c>
      <c r="G488" s="152"/>
      <c r="H488" s="155" t="s">
        <v>67</v>
      </c>
      <c r="I488" s="23"/>
      <c r="J488" s="159">
        <v>-4</v>
      </c>
      <c r="K488" s="21"/>
      <c r="L488" s="149">
        <f t="shared" si="32"/>
        <v>2188204</v>
      </c>
      <c r="M488" s="127"/>
      <c r="N488" s="184">
        <v>2.11</v>
      </c>
      <c r="P488" s="155">
        <v>58075</v>
      </c>
      <c r="Q488" s="152"/>
      <c r="R488" s="155" t="s">
        <v>190</v>
      </c>
      <c r="T488" s="159">
        <v>-3</v>
      </c>
      <c r="U488" s="23"/>
      <c r="V488" s="153">
        <v>2329509</v>
      </c>
      <c r="W488" s="131"/>
      <c r="X488" s="162">
        <v>2.25</v>
      </c>
      <c r="Y488" s="23"/>
      <c r="Z488" s="152">
        <f t="shared" si="33"/>
        <v>141305</v>
      </c>
    </row>
    <row r="489" spans="1:26" x14ac:dyDescent="0.2">
      <c r="A489" s="95">
        <v>332</v>
      </c>
      <c r="B489" s="19" t="s">
        <v>191</v>
      </c>
      <c r="C489" s="145"/>
      <c r="D489" s="146">
        <v>55529131.780000001</v>
      </c>
      <c r="E489" s="21"/>
      <c r="F489" s="155">
        <v>58075</v>
      </c>
      <c r="G489" s="152"/>
      <c r="H489" s="155" t="s">
        <v>192</v>
      </c>
      <c r="I489" s="23"/>
      <c r="J489" s="159">
        <v>-6</v>
      </c>
      <c r="K489" s="21"/>
      <c r="L489" s="149">
        <f t="shared" si="32"/>
        <v>1016183</v>
      </c>
      <c r="M489" s="127"/>
      <c r="N489" s="184">
        <v>1.83</v>
      </c>
      <c r="P489" s="155">
        <v>58075</v>
      </c>
      <c r="Q489" s="152"/>
      <c r="R489" s="155" t="s">
        <v>193</v>
      </c>
      <c r="T489" s="159">
        <v>-4</v>
      </c>
      <c r="U489" s="23"/>
      <c r="V489" s="153">
        <v>1307886</v>
      </c>
      <c r="W489" s="131"/>
      <c r="X489" s="162">
        <v>2.36</v>
      </c>
      <c r="Y489" s="23"/>
      <c r="Z489" s="152">
        <f t="shared" si="33"/>
        <v>291703</v>
      </c>
    </row>
    <row r="490" spans="1:26" x14ac:dyDescent="0.2">
      <c r="A490" s="95">
        <v>333</v>
      </c>
      <c r="B490" s="19" t="s">
        <v>194</v>
      </c>
      <c r="C490" s="145"/>
      <c r="D490" s="146">
        <v>9696868.4700000007</v>
      </c>
      <c r="E490" s="21"/>
      <c r="F490" s="155">
        <v>58075</v>
      </c>
      <c r="G490" s="152"/>
      <c r="H490" s="155" t="s">
        <v>195</v>
      </c>
      <c r="I490" s="23"/>
      <c r="J490" s="159">
        <v>-16</v>
      </c>
      <c r="K490" s="21"/>
      <c r="L490" s="149">
        <f t="shared" si="32"/>
        <v>139635</v>
      </c>
      <c r="M490" s="127"/>
      <c r="N490" s="184">
        <v>1.44</v>
      </c>
      <c r="P490" s="155">
        <v>58075</v>
      </c>
      <c r="Q490" s="152"/>
      <c r="R490" s="155" t="s">
        <v>196</v>
      </c>
      <c r="T490" s="159">
        <v>-11</v>
      </c>
      <c r="U490" s="23"/>
      <c r="V490" s="153">
        <v>181833</v>
      </c>
      <c r="W490" s="131"/>
      <c r="X490" s="162">
        <v>1.88</v>
      </c>
      <c r="Y490" s="23"/>
      <c r="Z490" s="152">
        <f t="shared" si="33"/>
        <v>42198</v>
      </c>
    </row>
    <row r="491" spans="1:26" x14ac:dyDescent="0.2">
      <c r="A491" s="95">
        <v>334</v>
      </c>
      <c r="B491" s="19" t="s">
        <v>75</v>
      </c>
      <c r="C491" s="148"/>
      <c r="D491" s="146">
        <v>11950190.460000001</v>
      </c>
      <c r="E491" s="21"/>
      <c r="F491" s="155">
        <v>58075</v>
      </c>
      <c r="G491" s="152"/>
      <c r="H491" s="155" t="s">
        <v>197</v>
      </c>
      <c r="I491" s="23"/>
      <c r="J491" s="159">
        <v>-8</v>
      </c>
      <c r="K491" s="21"/>
      <c r="L491" s="149">
        <f t="shared" si="32"/>
        <v>279634</v>
      </c>
      <c r="M491" s="127"/>
      <c r="N491" s="184">
        <v>2.34</v>
      </c>
      <c r="P491" s="155">
        <v>58075</v>
      </c>
      <c r="Q491" s="152"/>
      <c r="R491" s="155" t="s">
        <v>197</v>
      </c>
      <c r="T491" s="159">
        <v>-5</v>
      </c>
      <c r="U491" s="23"/>
      <c r="V491" s="153">
        <v>310965</v>
      </c>
      <c r="W491" s="131"/>
      <c r="X491" s="162">
        <v>2.6</v>
      </c>
      <c r="Y491" s="23"/>
      <c r="Z491" s="152">
        <f t="shared" si="33"/>
        <v>31331</v>
      </c>
    </row>
    <row r="492" spans="1:26" x14ac:dyDescent="0.2">
      <c r="A492" s="95">
        <v>335</v>
      </c>
      <c r="B492" s="36" t="s">
        <v>78</v>
      </c>
      <c r="C492" s="145"/>
      <c r="D492" s="146">
        <v>165049.49</v>
      </c>
      <c r="E492" s="21"/>
      <c r="F492" s="155">
        <v>58075</v>
      </c>
      <c r="G492" s="152"/>
      <c r="H492" s="155" t="s">
        <v>198</v>
      </c>
      <c r="I492" s="23"/>
      <c r="J492" s="159">
        <v>-3</v>
      </c>
      <c r="K492" s="21"/>
      <c r="L492" s="149">
        <f t="shared" si="32"/>
        <v>3417</v>
      </c>
      <c r="M492" s="127"/>
      <c r="N492" s="184">
        <v>2.0699999999999998</v>
      </c>
      <c r="P492" s="155">
        <v>58075</v>
      </c>
      <c r="Q492" s="152"/>
      <c r="R492" s="155" t="s">
        <v>198</v>
      </c>
      <c r="T492" s="159">
        <v>-3</v>
      </c>
      <c r="U492" s="23"/>
      <c r="V492" s="153">
        <v>3507</v>
      </c>
      <c r="W492" s="131"/>
      <c r="X492" s="162">
        <v>2.12</v>
      </c>
      <c r="Y492" s="23"/>
      <c r="Z492" s="152">
        <f t="shared" si="33"/>
        <v>90</v>
      </c>
    </row>
    <row r="493" spans="1:26" x14ac:dyDescent="0.2">
      <c r="A493" s="95">
        <v>336</v>
      </c>
      <c r="B493" s="19" t="s">
        <v>199</v>
      </c>
      <c r="C493" s="145"/>
      <c r="D493" s="146">
        <v>6862232.0499999998</v>
      </c>
      <c r="E493" s="21"/>
      <c r="F493" s="155">
        <v>58075</v>
      </c>
      <c r="G493" s="152"/>
      <c r="H493" s="155" t="s">
        <v>67</v>
      </c>
      <c r="I493" s="23"/>
      <c r="J493" s="159">
        <v>-5</v>
      </c>
      <c r="K493" s="21"/>
      <c r="L493" s="149">
        <f t="shared" si="32"/>
        <v>111168</v>
      </c>
      <c r="M493" s="127"/>
      <c r="N493" s="184">
        <v>1.62</v>
      </c>
      <c r="P493" s="155">
        <v>58075</v>
      </c>
      <c r="Q493" s="152"/>
      <c r="R493" s="155" t="s">
        <v>200</v>
      </c>
      <c r="T493" s="159">
        <v>-5</v>
      </c>
      <c r="U493" s="23"/>
      <c r="V493" s="153">
        <v>164095</v>
      </c>
      <c r="W493" s="131"/>
      <c r="X493" s="162">
        <v>2.39</v>
      </c>
      <c r="Y493" s="23"/>
      <c r="Z493" s="152">
        <f t="shared" si="33"/>
        <v>52927</v>
      </c>
    </row>
    <row r="494" spans="1:26" x14ac:dyDescent="0.2">
      <c r="B494" s="42" t="s">
        <v>221</v>
      </c>
      <c r="C494" s="148"/>
      <c r="D494" s="166">
        <f>+SUBTOTAL(9,D486:D493)</f>
        <v>188422623.98000002</v>
      </c>
      <c r="E494" s="56"/>
      <c r="F494" s="151"/>
      <c r="G494" s="152"/>
      <c r="H494" s="23"/>
      <c r="I494" s="23"/>
      <c r="J494" s="130"/>
      <c r="K494" s="56"/>
      <c r="L494" s="167">
        <f>+SUBTOTAL(9,L486:L493)</f>
        <v>3740763</v>
      </c>
      <c r="M494" s="127"/>
      <c r="N494" s="150">
        <f>+ROUND(L494/$D494*100,2)</f>
        <v>1.99</v>
      </c>
      <c r="P494" s="151"/>
      <c r="Q494" s="152"/>
      <c r="T494" s="130"/>
      <c r="U494" s="57"/>
      <c r="V494" s="168">
        <f>+SUBTOTAL(9,V486:V493)</f>
        <v>4301418</v>
      </c>
      <c r="W494" s="131"/>
      <c r="X494" s="154">
        <f>+ROUND(V494/D494*100,2)</f>
        <v>2.2799999999999998</v>
      </c>
      <c r="Y494" s="23"/>
      <c r="Z494" s="191">
        <f>+SUBTOTAL(9,Z486:Z493)</f>
        <v>560655</v>
      </c>
    </row>
    <row r="495" spans="1:26" x14ac:dyDescent="0.2">
      <c r="C495" s="145"/>
      <c r="E495" s="21"/>
      <c r="F495" s="129"/>
      <c r="G495" s="190"/>
      <c r="H495" s="23"/>
      <c r="I495" s="23"/>
      <c r="J495" s="130"/>
      <c r="K495" s="21"/>
      <c r="L495" s="187"/>
      <c r="M495" s="127"/>
      <c r="N495" s="150"/>
      <c r="P495" s="129"/>
      <c r="Q495" s="190"/>
      <c r="T495" s="130"/>
      <c r="U495" s="23"/>
      <c r="V495" s="188"/>
      <c r="W495" s="131"/>
      <c r="X495" s="154"/>
      <c r="Y495" s="23"/>
      <c r="Z495" s="190"/>
    </row>
    <row r="496" spans="1:26" x14ac:dyDescent="0.2">
      <c r="B496" s="55" t="s">
        <v>222</v>
      </c>
      <c r="C496" s="145"/>
      <c r="E496" s="21"/>
      <c r="F496" s="129"/>
      <c r="G496" s="190"/>
      <c r="H496" s="23"/>
      <c r="I496" s="23"/>
      <c r="J496" s="130"/>
      <c r="K496" s="21"/>
      <c r="L496" s="187"/>
      <c r="M496" s="127"/>
      <c r="N496" s="150"/>
      <c r="P496" s="129"/>
      <c r="Q496" s="190"/>
      <c r="T496" s="130"/>
      <c r="U496" s="23"/>
      <c r="V496" s="188"/>
      <c r="W496" s="131"/>
      <c r="X496" s="154"/>
      <c r="Y496" s="23"/>
      <c r="Z496" s="190"/>
    </row>
    <row r="497" spans="1:26" x14ac:dyDescent="0.2">
      <c r="A497" s="95">
        <v>331</v>
      </c>
      <c r="B497" s="36" t="s">
        <v>66</v>
      </c>
      <c r="C497" s="145"/>
      <c r="D497" s="146">
        <v>35278220.299999997</v>
      </c>
      <c r="E497" s="21"/>
      <c r="F497" s="155">
        <v>50770</v>
      </c>
      <c r="G497" s="152"/>
      <c r="H497" s="155" t="s">
        <v>67</v>
      </c>
      <c r="I497" s="23"/>
      <c r="J497" s="159">
        <v>-2</v>
      </c>
      <c r="K497" s="21"/>
      <c r="L497" s="149">
        <f t="shared" ref="L497:L502" si="34">+ROUND(N497*D497/100,0)</f>
        <v>1347628</v>
      </c>
      <c r="M497" s="127"/>
      <c r="N497" s="184">
        <v>3.82</v>
      </c>
      <c r="P497" s="155">
        <v>50770</v>
      </c>
      <c r="Q497" s="152"/>
      <c r="R497" s="155" t="s">
        <v>190</v>
      </c>
      <c r="T497" s="159">
        <v>-2</v>
      </c>
      <c r="U497" s="23"/>
      <c r="V497" s="153">
        <v>1243645</v>
      </c>
      <c r="W497" s="131"/>
      <c r="X497" s="162">
        <v>3.53</v>
      </c>
      <c r="Y497" s="23"/>
      <c r="Z497" s="152">
        <f t="shared" ref="Z497:Z502" si="35">+V497-L497</f>
        <v>-103983</v>
      </c>
    </row>
    <row r="498" spans="1:26" x14ac:dyDescent="0.2">
      <c r="A498" s="95">
        <v>332</v>
      </c>
      <c r="B498" s="19" t="s">
        <v>191</v>
      </c>
      <c r="C498" s="145"/>
      <c r="D498" s="146">
        <v>207751651.38999999</v>
      </c>
      <c r="E498" s="21"/>
      <c r="F498" s="155">
        <v>50770</v>
      </c>
      <c r="G498" s="152"/>
      <c r="H498" s="155" t="s">
        <v>192</v>
      </c>
      <c r="I498" s="23"/>
      <c r="J498" s="159">
        <v>-2</v>
      </c>
      <c r="K498" s="21"/>
      <c r="L498" s="149">
        <f t="shared" si="34"/>
        <v>6024798</v>
      </c>
      <c r="M498" s="127"/>
      <c r="N498" s="184">
        <v>2.9</v>
      </c>
      <c r="P498" s="155">
        <v>50770</v>
      </c>
      <c r="Q498" s="152"/>
      <c r="R498" s="155" t="s">
        <v>193</v>
      </c>
      <c r="T498" s="159">
        <v>-2</v>
      </c>
      <c r="U498" s="23"/>
      <c r="V498" s="153">
        <v>7692654</v>
      </c>
      <c r="W498" s="131"/>
      <c r="X498" s="162">
        <v>3.7</v>
      </c>
      <c r="Y498" s="23"/>
      <c r="Z498" s="152">
        <f t="shared" si="35"/>
        <v>1667856</v>
      </c>
    </row>
    <row r="499" spans="1:26" x14ac:dyDescent="0.2">
      <c r="A499" s="95">
        <v>333</v>
      </c>
      <c r="B499" s="19" t="s">
        <v>194</v>
      </c>
      <c r="C499" s="145"/>
      <c r="D499" s="146">
        <v>26112009.530000001</v>
      </c>
      <c r="E499" s="21"/>
      <c r="F499" s="155">
        <v>50770</v>
      </c>
      <c r="G499" s="152"/>
      <c r="H499" s="155" t="s">
        <v>195</v>
      </c>
      <c r="I499" s="23"/>
      <c r="J499" s="159">
        <v>-4</v>
      </c>
      <c r="K499" s="21"/>
      <c r="L499" s="149">
        <f t="shared" si="34"/>
        <v>853863</v>
      </c>
      <c r="M499" s="127"/>
      <c r="N499" s="184">
        <v>3.27</v>
      </c>
      <c r="P499" s="155">
        <v>50770</v>
      </c>
      <c r="Q499" s="152"/>
      <c r="R499" s="155" t="s">
        <v>196</v>
      </c>
      <c r="T499" s="159">
        <v>-3</v>
      </c>
      <c r="U499" s="23"/>
      <c r="V499" s="153">
        <v>927904</v>
      </c>
      <c r="W499" s="131"/>
      <c r="X499" s="162">
        <v>3.55</v>
      </c>
      <c r="Y499" s="23"/>
      <c r="Z499" s="152">
        <f t="shared" si="35"/>
        <v>74041</v>
      </c>
    </row>
    <row r="500" spans="1:26" x14ac:dyDescent="0.2">
      <c r="A500" s="95">
        <v>334</v>
      </c>
      <c r="B500" s="19" t="s">
        <v>75</v>
      </c>
      <c r="C500" s="145"/>
      <c r="D500" s="146">
        <v>19504280.649999999</v>
      </c>
      <c r="E500" s="21"/>
      <c r="F500" s="155">
        <v>50770</v>
      </c>
      <c r="G500" s="152"/>
      <c r="H500" s="155" t="s">
        <v>197</v>
      </c>
      <c r="I500" s="23"/>
      <c r="J500" s="159">
        <v>-4</v>
      </c>
      <c r="K500" s="21"/>
      <c r="L500" s="149">
        <f t="shared" si="34"/>
        <v>731411</v>
      </c>
      <c r="M500" s="127"/>
      <c r="N500" s="184">
        <v>3.75</v>
      </c>
      <c r="P500" s="155">
        <v>50770</v>
      </c>
      <c r="Q500" s="152"/>
      <c r="R500" s="155" t="s">
        <v>197</v>
      </c>
      <c r="T500" s="159">
        <v>-2</v>
      </c>
      <c r="U500" s="23"/>
      <c r="V500" s="153">
        <v>791116</v>
      </c>
      <c r="W500" s="131"/>
      <c r="X500" s="162">
        <v>4.0599999999999996</v>
      </c>
      <c r="Y500" s="23"/>
      <c r="Z500" s="152">
        <f t="shared" si="35"/>
        <v>59705</v>
      </c>
    </row>
    <row r="501" spans="1:26" x14ac:dyDescent="0.2">
      <c r="A501" s="95">
        <v>335</v>
      </c>
      <c r="B501" s="36" t="s">
        <v>78</v>
      </c>
      <c r="C501" s="148"/>
      <c r="D501" s="146">
        <v>706573.85</v>
      </c>
      <c r="E501" s="21"/>
      <c r="F501" s="155">
        <v>50770</v>
      </c>
      <c r="G501" s="152"/>
      <c r="H501" s="155" t="s">
        <v>198</v>
      </c>
      <c r="I501" s="23"/>
      <c r="J501" s="159">
        <v>-2</v>
      </c>
      <c r="K501" s="21"/>
      <c r="L501" s="149">
        <f t="shared" si="34"/>
        <v>21551</v>
      </c>
      <c r="M501" s="127"/>
      <c r="N501" s="184">
        <v>3.05</v>
      </c>
      <c r="P501" s="155">
        <v>50770</v>
      </c>
      <c r="Q501" s="152"/>
      <c r="R501" s="155" t="s">
        <v>198</v>
      </c>
      <c r="T501" s="159">
        <v>-1</v>
      </c>
      <c r="U501" s="23"/>
      <c r="V501" s="153">
        <v>22785</v>
      </c>
      <c r="W501" s="131"/>
      <c r="X501" s="162">
        <v>3.22</v>
      </c>
      <c r="Y501" s="23"/>
      <c r="Z501" s="152">
        <f t="shared" si="35"/>
        <v>1234</v>
      </c>
    </row>
    <row r="502" spans="1:26" x14ac:dyDescent="0.2">
      <c r="A502" s="95">
        <v>336</v>
      </c>
      <c r="B502" s="19" t="s">
        <v>199</v>
      </c>
      <c r="C502" s="145"/>
      <c r="D502" s="146">
        <v>9870768.8200000003</v>
      </c>
      <c r="E502" s="21"/>
      <c r="F502" s="155">
        <v>50770</v>
      </c>
      <c r="G502" s="152"/>
      <c r="H502" s="155" t="s">
        <v>67</v>
      </c>
      <c r="I502" s="23"/>
      <c r="J502" s="159">
        <v>-3</v>
      </c>
      <c r="K502" s="21"/>
      <c r="L502" s="149">
        <f t="shared" si="34"/>
        <v>269472</v>
      </c>
      <c r="M502" s="127"/>
      <c r="N502" s="184">
        <v>2.73</v>
      </c>
      <c r="P502" s="155">
        <v>50770</v>
      </c>
      <c r="Q502" s="152"/>
      <c r="R502" s="155" t="s">
        <v>200</v>
      </c>
      <c r="T502" s="159">
        <v>-3</v>
      </c>
      <c r="U502" s="23"/>
      <c r="V502" s="153">
        <v>354955</v>
      </c>
      <c r="W502" s="131"/>
      <c r="X502" s="162">
        <v>3.6</v>
      </c>
      <c r="Y502" s="23"/>
      <c r="Z502" s="152">
        <f t="shared" si="35"/>
        <v>85483</v>
      </c>
    </row>
    <row r="503" spans="1:26" x14ac:dyDescent="0.2">
      <c r="B503" s="42" t="s">
        <v>223</v>
      </c>
      <c r="C503" s="148"/>
      <c r="D503" s="166">
        <f>+SUBTOTAL(9,D496:D502)</f>
        <v>299223504.54000002</v>
      </c>
      <c r="E503" s="56"/>
      <c r="F503" s="151"/>
      <c r="G503" s="152"/>
      <c r="H503" s="23"/>
      <c r="I503" s="23"/>
      <c r="J503" s="130"/>
      <c r="K503" s="56"/>
      <c r="L503" s="167">
        <f>+SUBTOTAL(9,L496:L502)</f>
        <v>9248723</v>
      </c>
      <c r="M503" s="127"/>
      <c r="N503" s="150">
        <f>+ROUND(L503/$D503*100,2)</f>
        <v>3.09</v>
      </c>
      <c r="P503" s="151"/>
      <c r="Q503" s="152"/>
      <c r="T503" s="130"/>
      <c r="U503" s="57"/>
      <c r="V503" s="168">
        <f>+SUBTOTAL(9,V496:V502)</f>
        <v>11033059</v>
      </c>
      <c r="W503" s="131"/>
      <c r="X503" s="154">
        <f>+ROUND(V503/D503*100,2)</f>
        <v>3.69</v>
      </c>
      <c r="Y503" s="23"/>
      <c r="Z503" s="191">
        <f>+SUBTOTAL(9,Z496:Z502)</f>
        <v>1784336</v>
      </c>
    </row>
    <row r="504" spans="1:26" x14ac:dyDescent="0.2">
      <c r="C504" s="145"/>
      <c r="E504" s="21"/>
      <c r="F504" s="129"/>
      <c r="G504" s="190"/>
      <c r="H504" s="23"/>
      <c r="I504" s="23"/>
      <c r="J504" s="130"/>
      <c r="K504" s="21"/>
      <c r="L504" s="187"/>
      <c r="M504" s="127"/>
      <c r="N504" s="150"/>
      <c r="P504" s="129"/>
      <c r="Q504" s="190"/>
      <c r="T504" s="130"/>
      <c r="U504" s="23"/>
      <c r="V504" s="188"/>
      <c r="W504" s="131"/>
      <c r="X504" s="154"/>
      <c r="Y504" s="23"/>
      <c r="Z504" s="190"/>
    </row>
    <row r="505" spans="1:26" x14ac:dyDescent="0.2">
      <c r="B505" s="55" t="s">
        <v>224</v>
      </c>
      <c r="C505" s="145"/>
      <c r="E505" s="21"/>
      <c r="F505" s="129"/>
      <c r="G505" s="190"/>
      <c r="H505" s="23"/>
      <c r="I505" s="23"/>
      <c r="J505" s="130"/>
      <c r="K505" s="21"/>
      <c r="L505" s="187"/>
      <c r="M505" s="127"/>
      <c r="N505" s="150"/>
      <c r="P505" s="129"/>
      <c r="Q505" s="190"/>
      <c r="T505" s="130"/>
      <c r="U505" s="23"/>
      <c r="V505" s="188"/>
      <c r="W505" s="131"/>
      <c r="X505" s="154"/>
      <c r="Y505" s="23"/>
      <c r="Z505" s="190"/>
    </row>
    <row r="506" spans="1:26" x14ac:dyDescent="0.2">
      <c r="A506" s="95">
        <v>331</v>
      </c>
      <c r="B506" s="36" t="s">
        <v>66</v>
      </c>
      <c r="C506" s="145"/>
      <c r="D506" s="146">
        <v>108879.52</v>
      </c>
      <c r="E506" s="21"/>
      <c r="F506" s="155">
        <v>43100</v>
      </c>
      <c r="G506" s="152"/>
      <c r="H506" s="155" t="s">
        <v>67</v>
      </c>
      <c r="I506" s="23"/>
      <c r="J506" s="159">
        <v>0</v>
      </c>
      <c r="K506" s="21"/>
      <c r="L506" s="149">
        <f t="shared" ref="L506:L510" si="36">+ROUND(N506*D506/100,0)</f>
        <v>11062</v>
      </c>
      <c r="M506" s="127"/>
      <c r="N506" s="184">
        <v>10.16</v>
      </c>
      <c r="P506" s="155">
        <v>45657</v>
      </c>
      <c r="Q506" s="152"/>
      <c r="R506" s="155" t="s">
        <v>190</v>
      </c>
      <c r="T506" s="159">
        <v>0</v>
      </c>
      <c r="U506" s="23"/>
      <c r="V506" s="153">
        <v>0</v>
      </c>
      <c r="W506" s="131"/>
      <c r="X506" s="162">
        <v>0</v>
      </c>
      <c r="Y506" s="23"/>
      <c r="Z506" s="152">
        <f t="shared" ref="Z506:Z510" si="37">+V506-L506</f>
        <v>-11062</v>
      </c>
    </row>
    <row r="507" spans="1:26" x14ac:dyDescent="0.2">
      <c r="A507" s="95">
        <v>332</v>
      </c>
      <c r="B507" s="19" t="s">
        <v>191</v>
      </c>
      <c r="C507" s="145"/>
      <c r="D507" s="146">
        <v>110601.53</v>
      </c>
      <c r="E507" s="21"/>
      <c r="F507" s="155">
        <v>43100</v>
      </c>
      <c r="G507" s="152"/>
      <c r="H507" s="155" t="s">
        <v>192</v>
      </c>
      <c r="I507" s="23"/>
      <c r="J507" s="159">
        <v>-1</v>
      </c>
      <c r="K507" s="21"/>
      <c r="L507" s="149">
        <f t="shared" si="36"/>
        <v>0</v>
      </c>
      <c r="M507" s="127"/>
      <c r="N507" s="184">
        <v>0</v>
      </c>
      <c r="P507" s="155">
        <v>45657</v>
      </c>
      <c r="Q507" s="152"/>
      <c r="R507" s="155" t="s">
        <v>193</v>
      </c>
      <c r="T507" s="159">
        <v>-1</v>
      </c>
      <c r="U507" s="23"/>
      <c r="V507" s="153">
        <v>167</v>
      </c>
      <c r="W507" s="131"/>
      <c r="X507" s="162">
        <v>0.15</v>
      </c>
      <c r="Y507" s="23"/>
      <c r="Z507" s="152">
        <f t="shared" si="37"/>
        <v>167</v>
      </c>
    </row>
    <row r="508" spans="1:26" x14ac:dyDescent="0.2">
      <c r="A508" s="95">
        <v>333</v>
      </c>
      <c r="B508" s="19" t="s">
        <v>194</v>
      </c>
      <c r="C508" s="145"/>
      <c r="D508" s="146">
        <v>71658.600000000006</v>
      </c>
      <c r="E508" s="21"/>
      <c r="F508" s="155">
        <v>43100</v>
      </c>
      <c r="G508" s="152"/>
      <c r="H508" s="155" t="s">
        <v>195</v>
      </c>
      <c r="I508" s="23"/>
      <c r="J508" s="159">
        <v>-1</v>
      </c>
      <c r="K508" s="21"/>
      <c r="L508" s="149">
        <f t="shared" si="36"/>
        <v>0</v>
      </c>
      <c r="M508" s="127"/>
      <c r="N508" s="184">
        <v>0</v>
      </c>
      <c r="P508" s="155">
        <v>45657</v>
      </c>
      <c r="Q508" s="152"/>
      <c r="R508" s="155" t="s">
        <v>196</v>
      </c>
      <c r="T508" s="159">
        <v>-1</v>
      </c>
      <c r="U508" s="23"/>
      <c r="V508" s="153">
        <v>53</v>
      </c>
      <c r="W508" s="131"/>
      <c r="X508" s="162">
        <v>7.0000000000000007E-2</v>
      </c>
      <c r="Y508" s="23"/>
      <c r="Z508" s="152">
        <f t="shared" si="37"/>
        <v>53</v>
      </c>
    </row>
    <row r="509" spans="1:26" x14ac:dyDescent="0.2">
      <c r="A509" s="95">
        <v>334</v>
      </c>
      <c r="B509" s="19" t="s">
        <v>75</v>
      </c>
      <c r="C509" s="148"/>
      <c r="D509" s="146">
        <v>157546.75</v>
      </c>
      <c r="E509" s="21"/>
      <c r="F509" s="155">
        <v>43100</v>
      </c>
      <c r="G509" s="152"/>
      <c r="H509" s="155" t="s">
        <v>197</v>
      </c>
      <c r="I509" s="23"/>
      <c r="J509" s="159">
        <v>-1</v>
      </c>
      <c r="K509" s="21"/>
      <c r="L509" s="149">
        <f t="shared" si="36"/>
        <v>7720</v>
      </c>
      <c r="M509" s="127"/>
      <c r="N509" s="184">
        <v>4.9000000000000004</v>
      </c>
      <c r="P509" s="155">
        <v>45657</v>
      </c>
      <c r="Q509" s="152"/>
      <c r="R509" s="155" t="s">
        <v>197</v>
      </c>
      <c r="T509" s="159">
        <v>0</v>
      </c>
      <c r="U509" s="23"/>
      <c r="V509" s="153">
        <v>0</v>
      </c>
      <c r="W509" s="131"/>
      <c r="X509" s="162">
        <v>0</v>
      </c>
      <c r="Y509" s="23"/>
      <c r="Z509" s="152">
        <f t="shared" si="37"/>
        <v>-7720</v>
      </c>
    </row>
    <row r="510" spans="1:26" x14ac:dyDescent="0.2">
      <c r="A510" s="95">
        <v>335</v>
      </c>
      <c r="B510" s="36" t="s">
        <v>78</v>
      </c>
      <c r="C510" s="145"/>
      <c r="D510" s="146">
        <v>406.93</v>
      </c>
      <c r="E510" s="21"/>
      <c r="F510" s="155">
        <v>43100</v>
      </c>
      <c r="G510" s="152"/>
      <c r="H510" s="155" t="s">
        <v>198</v>
      </c>
      <c r="I510" s="23"/>
      <c r="J510" s="159">
        <v>0</v>
      </c>
      <c r="K510" s="21"/>
      <c r="L510" s="149">
        <f t="shared" si="36"/>
        <v>0</v>
      </c>
      <c r="M510" s="127"/>
      <c r="N510" s="184">
        <v>0</v>
      </c>
      <c r="P510" s="155">
        <v>45657</v>
      </c>
      <c r="Q510" s="152"/>
      <c r="R510" s="155" t="s">
        <v>198</v>
      </c>
      <c r="T510" s="159">
        <v>0</v>
      </c>
      <c r="U510" s="23"/>
      <c r="V510" s="153">
        <v>0</v>
      </c>
      <c r="W510" s="131"/>
      <c r="X510" s="162">
        <v>0</v>
      </c>
      <c r="Y510" s="23"/>
      <c r="Z510" s="152">
        <f t="shared" si="37"/>
        <v>0</v>
      </c>
    </row>
    <row r="511" spans="1:26" x14ac:dyDescent="0.2">
      <c r="B511" s="42" t="s">
        <v>225</v>
      </c>
      <c r="C511" s="148"/>
      <c r="D511" s="166">
        <f>+SUBTOTAL(9,D505:D510)</f>
        <v>449093.33</v>
      </c>
      <c r="E511" s="56"/>
      <c r="F511" s="151"/>
      <c r="G511" s="152"/>
      <c r="H511" s="23"/>
      <c r="I511" s="23"/>
      <c r="J511" s="130"/>
      <c r="K511" s="56"/>
      <c r="L511" s="167">
        <f>+SUBTOTAL(9,L505:L510)</f>
        <v>18782</v>
      </c>
      <c r="M511" s="165"/>
      <c r="N511" s="150">
        <f>+ROUND(L511/$D511*100,2)</f>
        <v>4.18</v>
      </c>
      <c r="P511" s="151"/>
      <c r="Q511" s="152"/>
      <c r="T511" s="130"/>
      <c r="U511" s="57"/>
      <c r="V511" s="168">
        <f>+SUBTOTAL(9,V505:V510)</f>
        <v>220</v>
      </c>
      <c r="W511" s="161"/>
      <c r="X511" s="154">
        <f>+ROUND(V511/D511*100,2)</f>
        <v>0.05</v>
      </c>
      <c r="Y511" s="23"/>
      <c r="Z511" s="191">
        <f>+SUBTOTAL(9,Z505:Z510)</f>
        <v>-18562</v>
      </c>
    </row>
    <row r="512" spans="1:26" x14ac:dyDescent="0.2">
      <c r="C512" s="145"/>
      <c r="E512" s="21"/>
      <c r="F512" s="129"/>
      <c r="G512" s="190"/>
      <c r="H512" s="23"/>
      <c r="I512" s="23"/>
      <c r="J512" s="130"/>
      <c r="K512" s="21"/>
      <c r="L512" s="187"/>
      <c r="M512" s="127"/>
      <c r="N512" s="150"/>
      <c r="P512" s="129"/>
      <c r="Q512" s="190"/>
      <c r="T512" s="130"/>
      <c r="U512" s="23"/>
      <c r="V512" s="188"/>
      <c r="W512" s="131"/>
      <c r="X512" s="154"/>
      <c r="Y512" s="23"/>
      <c r="Z512" s="190"/>
    </row>
    <row r="513" spans="1:26" x14ac:dyDescent="0.2">
      <c r="B513" s="55" t="s">
        <v>226</v>
      </c>
      <c r="C513" s="145"/>
      <c r="E513" s="21"/>
      <c r="F513" s="129"/>
      <c r="G513" s="190"/>
      <c r="H513" s="23"/>
      <c r="I513" s="23"/>
      <c r="J513" s="130"/>
      <c r="K513" s="21"/>
      <c r="L513" s="187"/>
      <c r="M513" s="127"/>
      <c r="N513" s="150"/>
      <c r="P513" s="129"/>
      <c r="Q513" s="190"/>
      <c r="T513" s="130"/>
      <c r="U513" s="23"/>
      <c r="V513" s="188"/>
      <c r="W513" s="131"/>
      <c r="X513" s="154"/>
      <c r="Y513" s="23"/>
      <c r="Z513" s="190"/>
    </row>
    <row r="514" spans="1:26" x14ac:dyDescent="0.2">
      <c r="A514" s="95">
        <v>330.2</v>
      </c>
      <c r="B514" s="19" t="s">
        <v>64</v>
      </c>
      <c r="C514" s="145"/>
      <c r="D514" s="146">
        <v>9247.48</v>
      </c>
      <c r="E514" s="21"/>
      <c r="F514" s="155">
        <v>47848</v>
      </c>
      <c r="G514" s="152"/>
      <c r="H514" s="155" t="s">
        <v>65</v>
      </c>
      <c r="I514" s="23"/>
      <c r="J514" s="159">
        <v>0</v>
      </c>
      <c r="K514" s="21"/>
      <c r="L514" s="149">
        <f t="shared" ref="L514:L521" si="38">+ROUND(N514*D514/100,0)</f>
        <v>101</v>
      </c>
      <c r="M514" s="127"/>
      <c r="N514" s="184">
        <v>1.0900000000000001</v>
      </c>
      <c r="P514" s="155">
        <v>47848</v>
      </c>
      <c r="Q514" s="152"/>
      <c r="R514" s="155" t="s">
        <v>65</v>
      </c>
      <c r="T514" s="159">
        <v>0</v>
      </c>
      <c r="U514" s="23"/>
      <c r="V514" s="153">
        <v>106</v>
      </c>
      <c r="W514" s="131"/>
      <c r="X514" s="162">
        <v>1.1499999999999999</v>
      </c>
      <c r="Y514" s="23"/>
      <c r="Z514" s="152">
        <f t="shared" ref="Z514:Z521" si="39">+V514-L514</f>
        <v>5</v>
      </c>
    </row>
    <row r="515" spans="1:26" x14ac:dyDescent="0.2">
      <c r="A515" s="95">
        <v>330.3</v>
      </c>
      <c r="B515" s="19" t="s">
        <v>177</v>
      </c>
      <c r="C515" s="145"/>
      <c r="D515" s="146">
        <v>110805.67</v>
      </c>
      <c r="E515" s="21"/>
      <c r="F515" s="155">
        <v>47848</v>
      </c>
      <c r="G515" s="152"/>
      <c r="H515" s="155" t="s">
        <v>65</v>
      </c>
      <c r="I515" s="23"/>
      <c r="J515" s="159">
        <v>0</v>
      </c>
      <c r="K515" s="21"/>
      <c r="L515" s="149">
        <f t="shared" si="38"/>
        <v>1208</v>
      </c>
      <c r="M515" s="127"/>
      <c r="N515" s="184">
        <v>1.0900000000000001</v>
      </c>
      <c r="P515" s="155">
        <v>47848</v>
      </c>
      <c r="Q515" s="152"/>
      <c r="R515" s="155" t="s">
        <v>65</v>
      </c>
      <c r="T515" s="159">
        <v>0</v>
      </c>
      <c r="U515" s="23"/>
      <c r="V515" s="153">
        <v>1275</v>
      </c>
      <c r="W515" s="131"/>
      <c r="X515" s="162">
        <v>1.1499999999999999</v>
      </c>
      <c r="Y515" s="23"/>
      <c r="Z515" s="152">
        <f t="shared" si="39"/>
        <v>67</v>
      </c>
    </row>
    <row r="516" spans="1:26" x14ac:dyDescent="0.2">
      <c r="A516" s="95">
        <v>331</v>
      </c>
      <c r="B516" s="36" t="s">
        <v>66</v>
      </c>
      <c r="C516" s="145"/>
      <c r="D516" s="146">
        <v>612291.01</v>
      </c>
      <c r="E516" s="21"/>
      <c r="F516" s="155">
        <v>47848</v>
      </c>
      <c r="G516" s="152"/>
      <c r="H516" s="155" t="s">
        <v>67</v>
      </c>
      <c r="I516" s="23"/>
      <c r="J516" s="159">
        <v>-2</v>
      </c>
      <c r="K516" s="21"/>
      <c r="L516" s="149">
        <f t="shared" si="38"/>
        <v>21675</v>
      </c>
      <c r="M516" s="127"/>
      <c r="N516" s="184">
        <v>3.54</v>
      </c>
      <c r="P516" s="155">
        <v>47848</v>
      </c>
      <c r="Q516" s="152"/>
      <c r="R516" s="155" t="s">
        <v>190</v>
      </c>
      <c r="T516" s="159">
        <v>-1</v>
      </c>
      <c r="U516" s="23"/>
      <c r="V516" s="153">
        <v>28128</v>
      </c>
      <c r="W516" s="131"/>
      <c r="X516" s="162">
        <v>4.59</v>
      </c>
      <c r="Y516" s="23"/>
      <c r="Z516" s="152">
        <f t="shared" si="39"/>
        <v>6453</v>
      </c>
    </row>
    <row r="517" spans="1:26" x14ac:dyDescent="0.2">
      <c r="A517" s="95">
        <v>332</v>
      </c>
      <c r="B517" s="19" t="s">
        <v>191</v>
      </c>
      <c r="C517" s="145"/>
      <c r="D517" s="146">
        <v>9747326.4000000004</v>
      </c>
      <c r="E517" s="21"/>
      <c r="F517" s="155">
        <v>47848</v>
      </c>
      <c r="G517" s="152"/>
      <c r="H517" s="155" t="s">
        <v>192</v>
      </c>
      <c r="I517" s="23"/>
      <c r="J517" s="159">
        <v>-2</v>
      </c>
      <c r="K517" s="21"/>
      <c r="L517" s="149">
        <f t="shared" si="38"/>
        <v>289496</v>
      </c>
      <c r="M517" s="127"/>
      <c r="N517" s="184">
        <v>2.97</v>
      </c>
      <c r="P517" s="155">
        <v>47848</v>
      </c>
      <c r="Q517" s="152"/>
      <c r="R517" s="155" t="s">
        <v>193</v>
      </c>
      <c r="T517" s="159">
        <v>-1</v>
      </c>
      <c r="U517" s="23"/>
      <c r="V517" s="153">
        <v>414535</v>
      </c>
      <c r="W517" s="131"/>
      <c r="X517" s="162">
        <v>4.25</v>
      </c>
      <c r="Y517" s="23"/>
      <c r="Z517" s="152">
        <f t="shared" si="39"/>
        <v>125039</v>
      </c>
    </row>
    <row r="518" spans="1:26" x14ac:dyDescent="0.2">
      <c r="A518" s="95">
        <v>333</v>
      </c>
      <c r="B518" s="19" t="s">
        <v>194</v>
      </c>
      <c r="C518" s="145"/>
      <c r="D518" s="146">
        <v>1600123.74</v>
      </c>
      <c r="E518" s="21"/>
      <c r="F518" s="155">
        <v>47848</v>
      </c>
      <c r="G518" s="152"/>
      <c r="H518" s="155" t="s">
        <v>195</v>
      </c>
      <c r="I518" s="23"/>
      <c r="J518" s="159">
        <v>-2</v>
      </c>
      <c r="K518" s="21"/>
      <c r="L518" s="149">
        <f t="shared" si="38"/>
        <v>68965</v>
      </c>
      <c r="M518" s="127"/>
      <c r="N518" s="184">
        <v>4.3099999999999996</v>
      </c>
      <c r="P518" s="155">
        <v>47848</v>
      </c>
      <c r="Q518" s="152"/>
      <c r="R518" s="155" t="s">
        <v>196</v>
      </c>
      <c r="T518" s="159">
        <v>-1</v>
      </c>
      <c r="U518" s="23"/>
      <c r="V518" s="153">
        <v>69123</v>
      </c>
      <c r="W518" s="131"/>
      <c r="X518" s="162">
        <v>4.32</v>
      </c>
      <c r="Y518" s="23"/>
      <c r="Z518" s="152">
        <f t="shared" si="39"/>
        <v>158</v>
      </c>
    </row>
    <row r="519" spans="1:26" x14ac:dyDescent="0.2">
      <c r="A519" s="95">
        <v>334</v>
      </c>
      <c r="B519" s="19" t="s">
        <v>75</v>
      </c>
      <c r="C519" s="145"/>
      <c r="D519" s="146">
        <v>943747.28</v>
      </c>
      <c r="E519" s="21"/>
      <c r="F519" s="155">
        <v>47848</v>
      </c>
      <c r="G519" s="152"/>
      <c r="H519" s="155" t="s">
        <v>197</v>
      </c>
      <c r="I519" s="23"/>
      <c r="J519" s="159">
        <v>-3</v>
      </c>
      <c r="K519" s="21"/>
      <c r="L519" s="149">
        <f t="shared" si="38"/>
        <v>34636</v>
      </c>
      <c r="M519" s="127"/>
      <c r="N519" s="184">
        <v>3.67</v>
      </c>
      <c r="P519" s="155">
        <v>47848</v>
      </c>
      <c r="Q519" s="152"/>
      <c r="R519" s="155" t="s">
        <v>197</v>
      </c>
      <c r="T519" s="159">
        <v>-1</v>
      </c>
      <c r="U519" s="23"/>
      <c r="V519" s="153">
        <v>51746</v>
      </c>
      <c r="W519" s="131"/>
      <c r="X519" s="162">
        <v>5.48</v>
      </c>
      <c r="Y519" s="23"/>
      <c r="Z519" s="152">
        <f t="shared" si="39"/>
        <v>17110</v>
      </c>
    </row>
    <row r="520" spans="1:26" x14ac:dyDescent="0.2">
      <c r="A520" s="95">
        <v>335</v>
      </c>
      <c r="B520" s="36" t="s">
        <v>78</v>
      </c>
      <c r="C520" s="145"/>
      <c r="D520" s="146">
        <v>9383.2199999999993</v>
      </c>
      <c r="E520" s="21"/>
      <c r="F520" s="155">
        <v>47848</v>
      </c>
      <c r="G520" s="152"/>
      <c r="H520" s="155" t="s">
        <v>198</v>
      </c>
      <c r="I520" s="23"/>
      <c r="J520" s="159">
        <v>-1</v>
      </c>
      <c r="K520" s="21"/>
      <c r="L520" s="149">
        <f t="shared" si="38"/>
        <v>267</v>
      </c>
      <c r="M520" s="127"/>
      <c r="N520" s="184">
        <v>2.85</v>
      </c>
      <c r="P520" s="155">
        <v>47848</v>
      </c>
      <c r="Q520" s="152"/>
      <c r="R520" s="155" t="s">
        <v>198</v>
      </c>
      <c r="T520" s="159">
        <v>-1</v>
      </c>
      <c r="U520" s="23"/>
      <c r="V520" s="153">
        <v>275</v>
      </c>
      <c r="W520" s="131"/>
      <c r="X520" s="162">
        <v>2.93</v>
      </c>
      <c r="Y520" s="23"/>
      <c r="Z520" s="152">
        <f t="shared" si="39"/>
        <v>8</v>
      </c>
    </row>
    <row r="521" spans="1:26" x14ac:dyDescent="0.2">
      <c r="A521" s="95">
        <v>336</v>
      </c>
      <c r="B521" s="19" t="s">
        <v>199</v>
      </c>
      <c r="C521" s="145"/>
      <c r="D521" s="146">
        <v>61081.96</v>
      </c>
      <c r="E521" s="21"/>
      <c r="F521" s="155">
        <v>47848</v>
      </c>
      <c r="G521" s="152"/>
      <c r="H521" s="155" t="s">
        <v>67</v>
      </c>
      <c r="I521" s="23"/>
      <c r="J521" s="159">
        <v>-1</v>
      </c>
      <c r="K521" s="21"/>
      <c r="L521" s="149">
        <f t="shared" si="38"/>
        <v>3158</v>
      </c>
      <c r="M521" s="127"/>
      <c r="N521" s="184">
        <v>5.17</v>
      </c>
      <c r="P521" s="155">
        <v>47848</v>
      </c>
      <c r="Q521" s="152"/>
      <c r="R521" s="155" t="s">
        <v>200</v>
      </c>
      <c r="T521" s="159">
        <v>-1</v>
      </c>
      <c r="U521" s="23"/>
      <c r="V521" s="153">
        <v>3208</v>
      </c>
      <c r="W521" s="131"/>
      <c r="X521" s="162">
        <v>5.25</v>
      </c>
      <c r="Y521" s="23"/>
      <c r="Z521" s="152">
        <f t="shared" si="39"/>
        <v>50</v>
      </c>
    </row>
    <row r="522" spans="1:26" x14ac:dyDescent="0.2">
      <c r="B522" s="42" t="s">
        <v>227</v>
      </c>
      <c r="C522" s="148"/>
      <c r="D522" s="166">
        <f>+SUBTOTAL(9,D514:D521)</f>
        <v>13094006.760000002</v>
      </c>
      <c r="E522" s="56"/>
      <c r="F522" s="151"/>
      <c r="G522" s="152"/>
      <c r="H522" s="23"/>
      <c r="I522" s="23"/>
      <c r="J522" s="130"/>
      <c r="K522" s="56"/>
      <c r="L522" s="167">
        <f>+SUBTOTAL(9,L514:L521)</f>
        <v>419506</v>
      </c>
      <c r="M522" s="127"/>
      <c r="N522" s="150">
        <f>+ROUND(L522/$D522*100,2)</f>
        <v>3.2</v>
      </c>
      <c r="P522" s="151"/>
      <c r="Q522" s="152"/>
      <c r="T522" s="130"/>
      <c r="U522" s="57"/>
      <c r="V522" s="168">
        <f>+SUBTOTAL(9,V514:V521)</f>
        <v>568396</v>
      </c>
      <c r="W522" s="131"/>
      <c r="X522" s="154">
        <f>+ROUND(V522/D522*100,2)</f>
        <v>4.34</v>
      </c>
      <c r="Y522" s="23"/>
      <c r="Z522" s="191">
        <f>+SUBTOTAL(9,Z514:Z521)</f>
        <v>148890</v>
      </c>
    </row>
    <row r="523" spans="1:26" x14ac:dyDescent="0.2">
      <c r="C523" s="145"/>
      <c r="E523" s="21"/>
      <c r="F523" s="129"/>
      <c r="G523" s="190"/>
      <c r="H523" s="23"/>
      <c r="I523" s="23"/>
      <c r="J523" s="130"/>
      <c r="K523" s="21"/>
      <c r="L523" s="187"/>
      <c r="M523" s="127"/>
      <c r="N523" s="150"/>
      <c r="P523" s="129"/>
      <c r="Q523" s="190"/>
      <c r="T523" s="130"/>
      <c r="U523" s="23"/>
      <c r="V523" s="188"/>
      <c r="W523" s="131"/>
      <c r="X523" s="154"/>
      <c r="Y523" s="23"/>
      <c r="Z523" s="190"/>
    </row>
    <row r="524" spans="1:26" x14ac:dyDescent="0.2">
      <c r="B524" s="55" t="s">
        <v>228</v>
      </c>
      <c r="C524" s="145"/>
      <c r="E524" s="21"/>
      <c r="F524" s="129"/>
      <c r="G524" s="190"/>
      <c r="H524" s="23"/>
      <c r="I524" s="23"/>
      <c r="J524" s="130"/>
      <c r="K524" s="21"/>
      <c r="L524" s="187"/>
      <c r="M524" s="127"/>
      <c r="N524" s="150"/>
      <c r="P524" s="129"/>
      <c r="Q524" s="190"/>
      <c r="T524" s="130"/>
      <c r="U524" s="23"/>
      <c r="V524" s="188"/>
      <c r="W524" s="131"/>
      <c r="X524" s="154"/>
      <c r="Y524" s="23"/>
      <c r="Z524" s="190"/>
    </row>
    <row r="525" spans="1:26" x14ac:dyDescent="0.2">
      <c r="A525" s="95">
        <v>330.2</v>
      </c>
      <c r="B525" s="19" t="s">
        <v>64</v>
      </c>
      <c r="C525" s="145"/>
      <c r="D525" s="146">
        <v>3711.84</v>
      </c>
      <c r="E525" s="21"/>
      <c r="F525" s="155">
        <v>50770</v>
      </c>
      <c r="G525" s="152"/>
      <c r="H525" s="155" t="s">
        <v>65</v>
      </c>
      <c r="I525" s="23"/>
      <c r="J525" s="159">
        <v>0</v>
      </c>
      <c r="K525" s="21"/>
      <c r="L525" s="149">
        <f t="shared" ref="L525:L532" si="40">+ROUND(N525*D525/100,0)</f>
        <v>75</v>
      </c>
      <c r="M525" s="127"/>
      <c r="N525" s="184">
        <v>2.02</v>
      </c>
      <c r="P525" s="155">
        <v>50770</v>
      </c>
      <c r="Q525" s="152"/>
      <c r="R525" s="155" t="s">
        <v>65</v>
      </c>
      <c r="T525" s="159">
        <v>0</v>
      </c>
      <c r="U525" s="23"/>
      <c r="V525" s="153">
        <v>77</v>
      </c>
      <c r="W525" s="131"/>
      <c r="X525" s="162">
        <v>2.0699999999999998</v>
      </c>
      <c r="Y525" s="23"/>
      <c r="Z525" s="152">
        <f t="shared" ref="Z525:Z532" si="41">+V525-L525</f>
        <v>2</v>
      </c>
    </row>
    <row r="526" spans="1:26" x14ac:dyDescent="0.2">
      <c r="A526" s="95">
        <v>330.4</v>
      </c>
      <c r="B526" s="19" t="s">
        <v>209</v>
      </c>
      <c r="C526" s="145"/>
      <c r="D526" s="146">
        <v>3166.96</v>
      </c>
      <c r="E526" s="21"/>
      <c r="F526" s="155">
        <v>50770</v>
      </c>
      <c r="G526" s="152"/>
      <c r="H526" s="155" t="s">
        <v>65</v>
      </c>
      <c r="I526" s="23"/>
      <c r="J526" s="159">
        <v>0</v>
      </c>
      <c r="K526" s="21"/>
      <c r="L526" s="149">
        <f t="shared" si="40"/>
        <v>43</v>
      </c>
      <c r="M526" s="127"/>
      <c r="N526" s="184">
        <v>1.36</v>
      </c>
      <c r="P526" s="155">
        <v>50770</v>
      </c>
      <c r="Q526" s="152"/>
      <c r="R526" s="155" t="s">
        <v>65</v>
      </c>
      <c r="T526" s="159">
        <v>0</v>
      </c>
      <c r="U526" s="23"/>
      <c r="V526" s="153">
        <v>43</v>
      </c>
      <c r="W526" s="131"/>
      <c r="X526" s="162">
        <v>1.36</v>
      </c>
      <c r="Y526" s="23"/>
      <c r="Z526" s="152">
        <f t="shared" si="41"/>
        <v>0</v>
      </c>
    </row>
    <row r="527" spans="1:26" x14ac:dyDescent="0.2">
      <c r="A527" s="95">
        <v>331</v>
      </c>
      <c r="B527" s="36" t="s">
        <v>66</v>
      </c>
      <c r="C527" s="145"/>
      <c r="D527" s="146">
        <v>6386083.4100000001</v>
      </c>
      <c r="E527" s="21"/>
      <c r="F527" s="155">
        <v>50770</v>
      </c>
      <c r="G527" s="152"/>
      <c r="H527" s="155" t="s">
        <v>67</v>
      </c>
      <c r="I527" s="23"/>
      <c r="J527" s="159">
        <v>-3</v>
      </c>
      <c r="K527" s="21"/>
      <c r="L527" s="149">
        <f t="shared" si="40"/>
        <v>176895</v>
      </c>
      <c r="M527" s="127"/>
      <c r="N527" s="184">
        <v>2.77</v>
      </c>
      <c r="P527" s="155">
        <v>50770</v>
      </c>
      <c r="Q527" s="152"/>
      <c r="R527" s="155" t="s">
        <v>190</v>
      </c>
      <c r="T527" s="159">
        <v>-1</v>
      </c>
      <c r="U527" s="23"/>
      <c r="V527" s="153">
        <v>248494</v>
      </c>
      <c r="W527" s="131"/>
      <c r="X527" s="162">
        <v>3.89</v>
      </c>
      <c r="Y527" s="23"/>
      <c r="Z527" s="152">
        <f t="shared" si="41"/>
        <v>71599</v>
      </c>
    </row>
    <row r="528" spans="1:26" x14ac:dyDescent="0.2">
      <c r="A528" s="95">
        <v>332</v>
      </c>
      <c r="B528" s="19" t="s">
        <v>191</v>
      </c>
      <c r="C528" s="145"/>
      <c r="D528" s="146">
        <v>37438155.200000003</v>
      </c>
      <c r="E528" s="21"/>
      <c r="F528" s="155">
        <v>50770</v>
      </c>
      <c r="G528" s="152"/>
      <c r="H528" s="155" t="s">
        <v>192</v>
      </c>
      <c r="I528" s="23"/>
      <c r="J528" s="159">
        <v>-2</v>
      </c>
      <c r="K528" s="21"/>
      <c r="L528" s="149">
        <f t="shared" si="40"/>
        <v>1224228</v>
      </c>
      <c r="M528" s="127"/>
      <c r="N528" s="184">
        <v>3.27</v>
      </c>
      <c r="P528" s="155">
        <v>50770</v>
      </c>
      <c r="Q528" s="152"/>
      <c r="R528" s="155" t="s">
        <v>193</v>
      </c>
      <c r="T528" s="159">
        <v>-1</v>
      </c>
      <c r="U528" s="23"/>
      <c r="V528" s="153">
        <v>1311162</v>
      </c>
      <c r="W528" s="131"/>
      <c r="X528" s="162">
        <v>3.5</v>
      </c>
      <c r="Y528" s="23"/>
      <c r="Z528" s="152">
        <f t="shared" si="41"/>
        <v>86934</v>
      </c>
    </row>
    <row r="529" spans="1:26" x14ac:dyDescent="0.2">
      <c r="A529" s="95">
        <v>333</v>
      </c>
      <c r="B529" s="19" t="s">
        <v>194</v>
      </c>
      <c r="C529" s="145"/>
      <c r="D529" s="146">
        <v>4232911.96</v>
      </c>
      <c r="E529" s="21"/>
      <c r="F529" s="155">
        <v>50770</v>
      </c>
      <c r="G529" s="152"/>
      <c r="H529" s="155" t="s">
        <v>195</v>
      </c>
      <c r="I529" s="23"/>
      <c r="J529" s="159">
        <v>-4</v>
      </c>
      <c r="K529" s="21"/>
      <c r="L529" s="149">
        <f t="shared" si="40"/>
        <v>134607</v>
      </c>
      <c r="M529" s="127"/>
      <c r="N529" s="184">
        <v>3.18</v>
      </c>
      <c r="P529" s="155">
        <v>50770</v>
      </c>
      <c r="Q529" s="152"/>
      <c r="R529" s="155" t="s">
        <v>196</v>
      </c>
      <c r="T529" s="159">
        <v>-3</v>
      </c>
      <c r="U529" s="23"/>
      <c r="V529" s="153">
        <v>144242</v>
      </c>
      <c r="W529" s="131"/>
      <c r="X529" s="162">
        <v>3.41</v>
      </c>
      <c r="Y529" s="23"/>
      <c r="Z529" s="152">
        <f t="shared" si="41"/>
        <v>9635</v>
      </c>
    </row>
    <row r="530" spans="1:26" x14ac:dyDescent="0.2">
      <c r="A530" s="95">
        <v>334</v>
      </c>
      <c r="B530" s="19" t="s">
        <v>75</v>
      </c>
      <c r="C530" s="145"/>
      <c r="D530" s="146">
        <v>6662234.3200000003</v>
      </c>
      <c r="E530" s="21"/>
      <c r="F530" s="155">
        <v>50770</v>
      </c>
      <c r="G530" s="152"/>
      <c r="H530" s="155" t="s">
        <v>197</v>
      </c>
      <c r="I530" s="23"/>
      <c r="J530" s="159">
        <v>-5</v>
      </c>
      <c r="K530" s="21"/>
      <c r="L530" s="149">
        <f t="shared" si="40"/>
        <v>222519</v>
      </c>
      <c r="M530" s="127"/>
      <c r="N530" s="184">
        <v>3.34</v>
      </c>
      <c r="P530" s="155">
        <v>50770</v>
      </c>
      <c r="Q530" s="152"/>
      <c r="R530" s="155" t="s">
        <v>197</v>
      </c>
      <c r="T530" s="159">
        <v>-2</v>
      </c>
      <c r="U530" s="23"/>
      <c r="V530" s="153">
        <v>272781</v>
      </c>
      <c r="W530" s="131"/>
      <c r="X530" s="162">
        <v>4.09</v>
      </c>
      <c r="Y530" s="23"/>
      <c r="Z530" s="152">
        <f t="shared" si="41"/>
        <v>50262</v>
      </c>
    </row>
    <row r="531" spans="1:26" x14ac:dyDescent="0.2">
      <c r="A531" s="95">
        <v>335</v>
      </c>
      <c r="B531" s="36" t="s">
        <v>78</v>
      </c>
      <c r="C531" s="145"/>
      <c r="D531" s="146">
        <v>18667.52</v>
      </c>
      <c r="E531" s="21"/>
      <c r="F531" s="155">
        <v>50770</v>
      </c>
      <c r="G531" s="152"/>
      <c r="H531" s="155" t="s">
        <v>198</v>
      </c>
      <c r="I531" s="23"/>
      <c r="J531" s="159">
        <v>-2</v>
      </c>
      <c r="K531" s="21"/>
      <c r="L531" s="149">
        <f t="shared" si="40"/>
        <v>569</v>
      </c>
      <c r="M531" s="127"/>
      <c r="N531" s="184">
        <v>3.05</v>
      </c>
      <c r="P531" s="155">
        <v>50770</v>
      </c>
      <c r="Q531" s="152"/>
      <c r="R531" s="155" t="s">
        <v>198</v>
      </c>
      <c r="T531" s="159">
        <v>-1</v>
      </c>
      <c r="U531" s="23"/>
      <c r="V531" s="153">
        <v>581</v>
      </c>
      <c r="W531" s="131"/>
      <c r="X531" s="162">
        <v>3.11</v>
      </c>
      <c r="Y531" s="23"/>
      <c r="Z531" s="152">
        <f t="shared" si="41"/>
        <v>12</v>
      </c>
    </row>
    <row r="532" spans="1:26" x14ac:dyDescent="0.2">
      <c r="A532" s="95">
        <v>336</v>
      </c>
      <c r="B532" s="19" t="s">
        <v>199</v>
      </c>
      <c r="C532" s="148"/>
      <c r="D532" s="146">
        <v>1043283.7</v>
      </c>
      <c r="E532" s="21"/>
      <c r="F532" s="155">
        <v>50770</v>
      </c>
      <c r="G532" s="152"/>
      <c r="H532" s="155" t="s">
        <v>67</v>
      </c>
      <c r="I532" s="23"/>
      <c r="J532" s="159">
        <v>-3</v>
      </c>
      <c r="K532" s="21"/>
      <c r="L532" s="149">
        <f t="shared" si="40"/>
        <v>29629</v>
      </c>
      <c r="M532" s="127"/>
      <c r="N532" s="184">
        <v>2.84</v>
      </c>
      <c r="P532" s="155">
        <v>50770</v>
      </c>
      <c r="Q532" s="152"/>
      <c r="R532" s="155" t="s">
        <v>200</v>
      </c>
      <c r="T532" s="159">
        <v>-2</v>
      </c>
      <c r="U532" s="23"/>
      <c r="V532" s="153">
        <v>48864</v>
      </c>
      <c r="W532" s="131"/>
      <c r="X532" s="162">
        <v>4.68</v>
      </c>
      <c r="Y532" s="23"/>
      <c r="Z532" s="152">
        <f t="shared" si="41"/>
        <v>19235</v>
      </c>
    </row>
    <row r="533" spans="1:26" x14ac:dyDescent="0.2">
      <c r="B533" s="42" t="s">
        <v>229</v>
      </c>
      <c r="C533" s="148"/>
      <c r="D533" s="166">
        <f>+SUBTOTAL(9,D525:D532)</f>
        <v>55788214.910000011</v>
      </c>
      <c r="E533" s="56"/>
      <c r="F533" s="151"/>
      <c r="G533" s="152"/>
      <c r="H533" s="23"/>
      <c r="I533" s="23"/>
      <c r="J533" s="130"/>
      <c r="K533" s="56"/>
      <c r="L533" s="167">
        <f>+SUBTOTAL(9,L525:L532)</f>
        <v>1788565</v>
      </c>
      <c r="M533" s="127"/>
      <c r="N533" s="150">
        <f>+ROUND(L533/$D533*100,2)</f>
        <v>3.21</v>
      </c>
      <c r="P533" s="151"/>
      <c r="Q533" s="152"/>
      <c r="T533" s="130"/>
      <c r="U533" s="57"/>
      <c r="V533" s="168">
        <f>+SUBTOTAL(9,V525:V532)</f>
        <v>2026244</v>
      </c>
      <c r="W533" s="131"/>
      <c r="X533" s="154">
        <f>+ROUND(V533/D533*100,2)</f>
        <v>3.63</v>
      </c>
      <c r="Y533" s="23"/>
      <c r="Z533" s="191">
        <f>+SUBTOTAL(9,Z525:Z532)</f>
        <v>237679</v>
      </c>
    </row>
    <row r="534" spans="1:26" x14ac:dyDescent="0.2">
      <c r="C534" s="148"/>
      <c r="D534" s="146"/>
      <c r="E534" s="21"/>
      <c r="F534" s="151"/>
      <c r="G534" s="152"/>
      <c r="H534" s="23"/>
      <c r="I534" s="23"/>
      <c r="J534" s="130"/>
      <c r="K534" s="21"/>
      <c r="L534" s="187"/>
      <c r="M534" s="127"/>
      <c r="N534" s="150"/>
      <c r="P534" s="151"/>
      <c r="Q534" s="152"/>
      <c r="T534" s="130"/>
      <c r="U534" s="23"/>
      <c r="V534" s="188"/>
      <c r="W534" s="131"/>
      <c r="X534" s="154"/>
      <c r="Y534" s="23"/>
      <c r="Z534" s="152"/>
    </row>
    <row r="535" spans="1:26" x14ac:dyDescent="0.2">
      <c r="B535" s="55" t="s">
        <v>230</v>
      </c>
      <c r="C535" s="148"/>
      <c r="D535" s="146"/>
      <c r="E535" s="21"/>
      <c r="F535" s="151"/>
      <c r="G535" s="152"/>
      <c r="H535" s="23"/>
      <c r="I535" s="23"/>
      <c r="J535" s="130"/>
      <c r="K535" s="21"/>
      <c r="L535" s="187"/>
      <c r="M535" s="127"/>
      <c r="N535" s="150"/>
      <c r="P535" s="151"/>
      <c r="Q535" s="152"/>
      <c r="T535" s="130"/>
      <c r="U535" s="23"/>
      <c r="V535" s="188"/>
      <c r="W535" s="131"/>
      <c r="X535" s="154"/>
      <c r="Y535" s="23"/>
      <c r="Z535" s="152"/>
    </row>
    <row r="536" spans="1:26" x14ac:dyDescent="0.2">
      <c r="A536" s="95">
        <v>331</v>
      </c>
      <c r="B536" s="36" t="s">
        <v>66</v>
      </c>
      <c r="C536" s="145"/>
      <c r="D536" s="146">
        <v>638466.24</v>
      </c>
      <c r="E536" s="21"/>
      <c r="F536" s="155">
        <v>43465</v>
      </c>
      <c r="G536" s="152"/>
      <c r="H536" s="155" t="s">
        <v>67</v>
      </c>
      <c r="I536" s="23"/>
      <c r="J536" s="159">
        <v>0</v>
      </c>
      <c r="K536" s="21"/>
      <c r="L536" s="149">
        <f t="shared" ref="L536:L541" si="42">+ROUND(N536*D536/100,0)</f>
        <v>34860</v>
      </c>
      <c r="M536" s="127"/>
      <c r="N536" s="184">
        <v>5.46</v>
      </c>
      <c r="P536" s="155">
        <v>58075</v>
      </c>
      <c r="Q536" s="152"/>
      <c r="R536" s="155" t="s">
        <v>190</v>
      </c>
      <c r="T536" s="159">
        <v>-4</v>
      </c>
      <c r="U536" s="23"/>
      <c r="V536" s="153">
        <v>5196</v>
      </c>
      <c r="W536" s="131"/>
      <c r="X536" s="162">
        <v>0.81</v>
      </c>
      <c r="Y536" s="23"/>
      <c r="Z536" s="152">
        <f t="shared" ref="Z536:Z541" si="43">+V536-L536</f>
        <v>-29664</v>
      </c>
    </row>
    <row r="537" spans="1:26" x14ac:dyDescent="0.2">
      <c r="A537" s="95">
        <v>332</v>
      </c>
      <c r="B537" s="19" t="s">
        <v>191</v>
      </c>
      <c r="C537" s="145"/>
      <c r="D537" s="146">
        <v>4512271.92</v>
      </c>
      <c r="E537" s="21"/>
      <c r="F537" s="155">
        <v>43465</v>
      </c>
      <c r="G537" s="152"/>
      <c r="H537" s="155" t="s">
        <v>192</v>
      </c>
      <c r="I537" s="23"/>
      <c r="J537" s="159">
        <v>0</v>
      </c>
      <c r="K537" s="21"/>
      <c r="L537" s="149">
        <f t="shared" si="42"/>
        <v>187259</v>
      </c>
      <c r="M537" s="127"/>
      <c r="N537" s="184">
        <v>4.1500000000000004</v>
      </c>
      <c r="P537" s="155">
        <v>58075</v>
      </c>
      <c r="Q537" s="152"/>
      <c r="R537" s="155" t="s">
        <v>193</v>
      </c>
      <c r="T537" s="159">
        <v>-5</v>
      </c>
      <c r="U537" s="23"/>
      <c r="V537" s="153">
        <v>4878</v>
      </c>
      <c r="W537" s="131"/>
      <c r="X537" s="162">
        <v>0.11</v>
      </c>
      <c r="Y537" s="23"/>
      <c r="Z537" s="152">
        <f t="shared" si="43"/>
        <v>-182381</v>
      </c>
    </row>
    <row r="538" spans="1:26" x14ac:dyDescent="0.2">
      <c r="A538" s="95">
        <v>333</v>
      </c>
      <c r="B538" s="19" t="s">
        <v>194</v>
      </c>
      <c r="C538" s="145"/>
      <c r="D538" s="146">
        <v>1818870.65</v>
      </c>
      <c r="E538" s="21"/>
      <c r="F538" s="155">
        <v>43465</v>
      </c>
      <c r="G538" s="152"/>
      <c r="H538" s="155" t="s">
        <v>195</v>
      </c>
      <c r="I538" s="23"/>
      <c r="J538" s="159">
        <v>0</v>
      </c>
      <c r="K538" s="21"/>
      <c r="L538" s="149">
        <f t="shared" si="42"/>
        <v>86578</v>
      </c>
      <c r="M538" s="127"/>
      <c r="N538" s="184">
        <v>4.76</v>
      </c>
      <c r="P538" s="155">
        <v>58075</v>
      </c>
      <c r="Q538" s="152"/>
      <c r="R538" s="155" t="s">
        <v>196</v>
      </c>
      <c r="T538" s="159">
        <v>-9</v>
      </c>
      <c r="U538" s="23"/>
      <c r="V538" s="153">
        <v>5756</v>
      </c>
      <c r="W538" s="131"/>
      <c r="X538" s="162">
        <v>0.32</v>
      </c>
      <c r="Y538" s="23"/>
      <c r="Z538" s="152">
        <f t="shared" si="43"/>
        <v>-80822</v>
      </c>
    </row>
    <row r="539" spans="1:26" x14ac:dyDescent="0.2">
      <c r="A539" s="95">
        <v>334</v>
      </c>
      <c r="B539" s="19" t="s">
        <v>75</v>
      </c>
      <c r="C539" s="145"/>
      <c r="D539" s="146">
        <v>1850160.66</v>
      </c>
      <c r="E539" s="21"/>
      <c r="F539" s="155">
        <v>43465</v>
      </c>
      <c r="G539" s="152"/>
      <c r="H539" s="155" t="s">
        <v>197</v>
      </c>
      <c r="I539" s="23"/>
      <c r="J539" s="159">
        <v>-1</v>
      </c>
      <c r="K539" s="21"/>
      <c r="L539" s="149">
        <f t="shared" si="42"/>
        <v>97133</v>
      </c>
      <c r="M539" s="127"/>
      <c r="N539" s="184">
        <v>5.25</v>
      </c>
      <c r="P539" s="155">
        <v>58075</v>
      </c>
      <c r="Q539" s="152"/>
      <c r="R539" s="155" t="s">
        <v>197</v>
      </c>
      <c r="T539" s="159">
        <v>-5</v>
      </c>
      <c r="U539" s="23"/>
      <c r="V539" s="153">
        <v>28251</v>
      </c>
      <c r="W539" s="131"/>
      <c r="X539" s="162">
        <v>1.53</v>
      </c>
      <c r="Y539" s="23"/>
      <c r="Z539" s="152">
        <f t="shared" si="43"/>
        <v>-68882</v>
      </c>
    </row>
    <row r="540" spans="1:26" x14ac:dyDescent="0.2">
      <c r="A540" s="95">
        <v>335</v>
      </c>
      <c r="B540" s="36" t="s">
        <v>78</v>
      </c>
      <c r="C540" s="145"/>
      <c r="D540" s="146">
        <v>61277.01</v>
      </c>
      <c r="E540" s="21"/>
      <c r="F540" s="155">
        <v>43465</v>
      </c>
      <c r="G540" s="152"/>
      <c r="H540" s="155" t="s">
        <v>198</v>
      </c>
      <c r="I540" s="23"/>
      <c r="J540" s="159">
        <v>0</v>
      </c>
      <c r="K540" s="21"/>
      <c r="L540" s="149">
        <f t="shared" si="42"/>
        <v>2586</v>
      </c>
      <c r="M540" s="127"/>
      <c r="N540" s="184">
        <v>4.22</v>
      </c>
      <c r="P540" s="155">
        <v>58075</v>
      </c>
      <c r="Q540" s="152"/>
      <c r="R540" s="155" t="s">
        <v>198</v>
      </c>
      <c r="T540" s="159">
        <v>-3</v>
      </c>
      <c r="U540" s="23"/>
      <c r="V540" s="153">
        <v>59</v>
      </c>
      <c r="W540" s="131"/>
      <c r="X540" s="162">
        <v>0.1</v>
      </c>
      <c r="Y540" s="23"/>
      <c r="Z540" s="152">
        <f t="shared" si="43"/>
        <v>-2527</v>
      </c>
    </row>
    <row r="541" spans="1:26" x14ac:dyDescent="0.2">
      <c r="A541" s="95">
        <v>336</v>
      </c>
      <c r="B541" s="19" t="s">
        <v>199</v>
      </c>
      <c r="C541" s="145"/>
      <c r="D541" s="146">
        <v>296556.09000000003</v>
      </c>
      <c r="E541" s="21"/>
      <c r="F541" s="155">
        <v>43465</v>
      </c>
      <c r="G541" s="152"/>
      <c r="H541" s="155" t="s">
        <v>67</v>
      </c>
      <c r="I541" s="23"/>
      <c r="J541" s="159">
        <v>-1</v>
      </c>
      <c r="K541" s="21"/>
      <c r="L541" s="149">
        <f t="shared" si="42"/>
        <v>9757</v>
      </c>
      <c r="M541" s="127"/>
      <c r="N541" s="184">
        <v>3.29</v>
      </c>
      <c r="P541" s="155">
        <v>58075</v>
      </c>
      <c r="Q541" s="152"/>
      <c r="R541" s="155" t="s">
        <v>200</v>
      </c>
      <c r="T541" s="159">
        <v>-6</v>
      </c>
      <c r="U541" s="23"/>
      <c r="V541" s="153">
        <v>5468</v>
      </c>
      <c r="W541" s="131"/>
      <c r="X541" s="162">
        <v>1.84</v>
      </c>
      <c r="Y541" s="23"/>
      <c r="Z541" s="152">
        <f t="shared" si="43"/>
        <v>-4289</v>
      </c>
    </row>
    <row r="542" spans="1:26" x14ac:dyDescent="0.2">
      <c r="B542" s="42" t="s">
        <v>231</v>
      </c>
      <c r="C542" s="148"/>
      <c r="D542" s="166">
        <f>+SUBTOTAL(9,D535:D541)</f>
        <v>9177602.5700000003</v>
      </c>
      <c r="E542" s="56"/>
      <c r="F542" s="151"/>
      <c r="G542" s="152"/>
      <c r="H542" s="23"/>
      <c r="I542" s="23"/>
      <c r="J542" s="130"/>
      <c r="K542" s="56"/>
      <c r="L542" s="167">
        <f>+SUBTOTAL(9,L535:L541)</f>
        <v>418173</v>
      </c>
      <c r="M542" s="127"/>
      <c r="N542" s="150">
        <f>+ROUND(L542/$D542*100,2)</f>
        <v>4.5599999999999996</v>
      </c>
      <c r="P542" s="151"/>
      <c r="Q542" s="152"/>
      <c r="T542" s="130"/>
      <c r="U542" s="57"/>
      <c r="V542" s="168">
        <f>+SUBTOTAL(9,V535:V541)</f>
        <v>49608</v>
      </c>
      <c r="W542" s="131"/>
      <c r="X542" s="154">
        <f>+ROUND(V542/D542*100,2)</f>
        <v>0.54</v>
      </c>
      <c r="Y542" s="23"/>
      <c r="Z542" s="191">
        <f>+SUBTOTAL(9,Z535:Z541)</f>
        <v>-368565</v>
      </c>
    </row>
    <row r="543" spans="1:26" x14ac:dyDescent="0.2">
      <c r="C543" s="145"/>
      <c r="E543" s="21"/>
      <c r="F543" s="129"/>
      <c r="G543" s="190"/>
      <c r="H543" s="23"/>
      <c r="I543" s="23"/>
      <c r="J543" s="130"/>
      <c r="K543" s="21"/>
      <c r="L543" s="187"/>
      <c r="M543" s="127"/>
      <c r="N543" s="150"/>
      <c r="P543" s="129"/>
      <c r="Q543" s="190"/>
      <c r="T543" s="130"/>
      <c r="U543" s="23"/>
      <c r="V543" s="188"/>
      <c r="W543" s="131"/>
      <c r="X543" s="154"/>
      <c r="Y543" s="23"/>
      <c r="Z543" s="190"/>
    </row>
    <row r="544" spans="1:26" x14ac:dyDescent="0.2">
      <c r="B544" s="55" t="s">
        <v>232</v>
      </c>
      <c r="C544" s="145"/>
      <c r="E544" s="21"/>
      <c r="F544" s="129"/>
      <c r="G544" s="190"/>
      <c r="H544" s="23"/>
      <c r="I544" s="23"/>
      <c r="J544" s="130"/>
      <c r="K544" s="21"/>
      <c r="L544" s="187"/>
      <c r="M544" s="127"/>
      <c r="N544" s="150"/>
      <c r="P544" s="129"/>
      <c r="Q544" s="190"/>
      <c r="T544" s="130"/>
      <c r="U544" s="23"/>
      <c r="V544" s="188"/>
      <c r="W544" s="131"/>
      <c r="X544" s="154"/>
      <c r="Y544" s="23"/>
      <c r="Z544" s="190"/>
    </row>
    <row r="545" spans="1:26" x14ac:dyDescent="0.2">
      <c r="A545" s="95">
        <v>331</v>
      </c>
      <c r="B545" s="36" t="s">
        <v>66</v>
      </c>
      <c r="C545" s="145"/>
      <c r="D545" s="146">
        <v>178276.13</v>
      </c>
      <c r="E545" s="21"/>
      <c r="F545" s="155">
        <v>44196</v>
      </c>
      <c r="G545" s="152"/>
      <c r="H545" s="155" t="s">
        <v>67</v>
      </c>
      <c r="I545" s="23"/>
      <c r="J545" s="159">
        <v>-1</v>
      </c>
      <c r="K545" s="21"/>
      <c r="L545" s="149">
        <f t="shared" ref="L545:L550" si="44">+ROUND(N545*D545/100,0)</f>
        <v>9003</v>
      </c>
      <c r="M545" s="127"/>
      <c r="N545" s="184">
        <v>5.05</v>
      </c>
      <c r="P545" s="155">
        <v>45657</v>
      </c>
      <c r="Q545" s="152"/>
      <c r="R545" s="155" t="s">
        <v>190</v>
      </c>
      <c r="T545" s="159">
        <v>0</v>
      </c>
      <c r="U545" s="23"/>
      <c r="V545" s="153">
        <v>0</v>
      </c>
      <c r="W545" s="131"/>
      <c r="X545" s="162">
        <v>0</v>
      </c>
      <c r="Y545" s="23"/>
      <c r="Z545" s="152">
        <f t="shared" ref="Z545:Z550" si="45">+V545-L545</f>
        <v>-9003</v>
      </c>
    </row>
    <row r="546" spans="1:26" x14ac:dyDescent="0.2">
      <c r="A546" s="95">
        <v>332</v>
      </c>
      <c r="B546" s="19" t="s">
        <v>191</v>
      </c>
      <c r="C546" s="145"/>
      <c r="D546" s="146">
        <v>1128334.33</v>
      </c>
      <c r="E546" s="21"/>
      <c r="F546" s="155">
        <v>44196</v>
      </c>
      <c r="G546" s="152"/>
      <c r="H546" s="155" t="s">
        <v>192</v>
      </c>
      <c r="I546" s="23"/>
      <c r="J546" s="159">
        <v>-1</v>
      </c>
      <c r="K546" s="21"/>
      <c r="L546" s="149">
        <f t="shared" si="44"/>
        <v>55514</v>
      </c>
      <c r="M546" s="127"/>
      <c r="N546" s="184">
        <v>4.92</v>
      </c>
      <c r="P546" s="155">
        <v>45657</v>
      </c>
      <c r="Q546" s="152"/>
      <c r="R546" s="155" t="s">
        <v>193</v>
      </c>
      <c r="T546" s="159">
        <v>0</v>
      </c>
      <c r="U546" s="23"/>
      <c r="V546" s="153">
        <v>0</v>
      </c>
      <c r="W546" s="131"/>
      <c r="X546" s="162">
        <v>0</v>
      </c>
      <c r="Y546" s="23"/>
      <c r="Z546" s="152">
        <f t="shared" si="45"/>
        <v>-55514</v>
      </c>
    </row>
    <row r="547" spans="1:26" x14ac:dyDescent="0.2">
      <c r="A547" s="95">
        <v>333</v>
      </c>
      <c r="B547" s="19" t="s">
        <v>194</v>
      </c>
      <c r="C547" s="145"/>
      <c r="D547" s="146">
        <v>457106.15</v>
      </c>
      <c r="E547" s="21"/>
      <c r="F547" s="155">
        <v>44196</v>
      </c>
      <c r="G547" s="152"/>
      <c r="H547" s="155" t="s">
        <v>195</v>
      </c>
      <c r="I547" s="23"/>
      <c r="J547" s="159">
        <v>-1</v>
      </c>
      <c r="K547" s="21"/>
      <c r="L547" s="149">
        <f t="shared" si="44"/>
        <v>20296</v>
      </c>
      <c r="M547" s="127"/>
      <c r="N547" s="184">
        <v>4.4400000000000004</v>
      </c>
      <c r="P547" s="155">
        <v>45657</v>
      </c>
      <c r="Q547" s="152"/>
      <c r="R547" s="155" t="s">
        <v>196</v>
      </c>
      <c r="T547" s="159">
        <v>-1</v>
      </c>
      <c r="U547" s="23"/>
      <c r="V547" s="153">
        <v>0</v>
      </c>
      <c r="W547" s="131"/>
      <c r="X547" s="162">
        <v>0</v>
      </c>
      <c r="Y547" s="23"/>
      <c r="Z547" s="152">
        <f t="shared" si="45"/>
        <v>-20296</v>
      </c>
    </row>
    <row r="548" spans="1:26" x14ac:dyDescent="0.2">
      <c r="A548" s="95">
        <v>334</v>
      </c>
      <c r="B548" s="19" t="s">
        <v>75</v>
      </c>
      <c r="C548" s="145"/>
      <c r="D548" s="146">
        <v>688071.3</v>
      </c>
      <c r="E548" s="21"/>
      <c r="F548" s="155">
        <v>44196</v>
      </c>
      <c r="G548" s="152"/>
      <c r="H548" s="155" t="s">
        <v>197</v>
      </c>
      <c r="I548" s="23"/>
      <c r="J548" s="159">
        <v>-1</v>
      </c>
      <c r="K548" s="21"/>
      <c r="L548" s="149">
        <f t="shared" si="44"/>
        <v>37569</v>
      </c>
      <c r="M548" s="127"/>
      <c r="N548" s="184">
        <v>5.46</v>
      </c>
      <c r="P548" s="155">
        <v>45657</v>
      </c>
      <c r="Q548" s="152"/>
      <c r="R548" s="155" t="s">
        <v>197</v>
      </c>
      <c r="T548" s="159">
        <v>0</v>
      </c>
      <c r="U548" s="23"/>
      <c r="V548" s="153">
        <v>5244</v>
      </c>
      <c r="W548" s="131"/>
      <c r="X548" s="162">
        <v>0.76</v>
      </c>
      <c r="Y548" s="23"/>
      <c r="Z548" s="152">
        <f t="shared" si="45"/>
        <v>-32325</v>
      </c>
    </row>
    <row r="549" spans="1:26" x14ac:dyDescent="0.2">
      <c r="A549" s="95">
        <v>335</v>
      </c>
      <c r="B549" s="36" t="s">
        <v>78</v>
      </c>
      <c r="C549" s="145"/>
      <c r="D549" s="146">
        <v>7735.35</v>
      </c>
      <c r="E549" s="21"/>
      <c r="F549" s="155">
        <v>44196</v>
      </c>
      <c r="G549" s="152"/>
      <c r="H549" s="155" t="s">
        <v>198</v>
      </c>
      <c r="I549" s="23"/>
      <c r="J549" s="159">
        <v>-1</v>
      </c>
      <c r="K549" s="21"/>
      <c r="L549" s="149">
        <f t="shared" si="44"/>
        <v>280</v>
      </c>
      <c r="M549" s="127"/>
      <c r="N549" s="184">
        <v>3.62</v>
      </c>
      <c r="P549" s="155">
        <v>45657</v>
      </c>
      <c r="Q549" s="152"/>
      <c r="R549" s="155" t="s">
        <v>198</v>
      </c>
      <c r="T549" s="159">
        <v>0</v>
      </c>
      <c r="U549" s="23"/>
      <c r="V549" s="153">
        <v>0</v>
      </c>
      <c r="W549" s="131"/>
      <c r="X549" s="162">
        <v>0</v>
      </c>
      <c r="Y549" s="23"/>
      <c r="Z549" s="152">
        <f t="shared" si="45"/>
        <v>-280</v>
      </c>
    </row>
    <row r="550" spans="1:26" x14ac:dyDescent="0.2">
      <c r="A550" s="95">
        <v>336</v>
      </c>
      <c r="B550" s="19" t="s">
        <v>199</v>
      </c>
      <c r="C550" s="145"/>
      <c r="D550" s="146">
        <v>21343.78</v>
      </c>
      <c r="E550" s="21"/>
      <c r="F550" s="155">
        <v>44196</v>
      </c>
      <c r="G550" s="152"/>
      <c r="H550" s="155" t="s">
        <v>67</v>
      </c>
      <c r="I550" s="23"/>
      <c r="J550" s="159">
        <v>-2</v>
      </c>
      <c r="K550" s="21"/>
      <c r="L550" s="149">
        <f t="shared" si="44"/>
        <v>382</v>
      </c>
      <c r="M550" s="127"/>
      <c r="N550" s="184">
        <v>1.79</v>
      </c>
      <c r="P550" s="155">
        <v>45657</v>
      </c>
      <c r="Q550" s="152"/>
      <c r="R550" s="155" t="s">
        <v>200</v>
      </c>
      <c r="T550" s="159">
        <v>0</v>
      </c>
      <c r="U550" s="23"/>
      <c r="V550" s="153">
        <v>2033</v>
      </c>
      <c r="W550" s="131"/>
      <c r="X550" s="162">
        <v>9.5299999999999994</v>
      </c>
      <c r="Y550" s="23"/>
      <c r="Z550" s="152">
        <f t="shared" si="45"/>
        <v>1651</v>
      </c>
    </row>
    <row r="551" spans="1:26" x14ac:dyDescent="0.2">
      <c r="B551" s="42" t="s">
        <v>233</v>
      </c>
      <c r="C551" s="148"/>
      <c r="D551" s="166">
        <f>+SUBTOTAL(9,D544:D550)</f>
        <v>2480867.04</v>
      </c>
      <c r="E551" s="56"/>
      <c r="F551" s="151"/>
      <c r="G551" s="152"/>
      <c r="H551" s="23"/>
      <c r="I551" s="23"/>
      <c r="J551" s="130"/>
      <c r="K551" s="56"/>
      <c r="L551" s="167">
        <f>+SUBTOTAL(9,L544:L550)</f>
        <v>123044</v>
      </c>
      <c r="M551" s="127"/>
      <c r="N551" s="150">
        <f>+ROUND(L551/$D551*100,2)</f>
        <v>4.96</v>
      </c>
      <c r="P551" s="151"/>
      <c r="Q551" s="152"/>
      <c r="T551" s="130"/>
      <c r="U551" s="57"/>
      <c r="V551" s="168">
        <f>+SUBTOTAL(9,V544:V550)</f>
        <v>7277</v>
      </c>
      <c r="W551" s="131"/>
      <c r="X551" s="154">
        <f>+ROUND(V551/D551*100,2)</f>
        <v>0.28999999999999998</v>
      </c>
      <c r="Y551" s="23"/>
      <c r="Z551" s="191">
        <f>+SUBTOTAL(9,Z544:Z550)</f>
        <v>-115767</v>
      </c>
    </row>
    <row r="552" spans="1:26" x14ac:dyDescent="0.2">
      <c r="C552" s="145"/>
      <c r="E552" s="21"/>
      <c r="F552" s="129"/>
      <c r="G552" s="190"/>
      <c r="H552" s="23"/>
      <c r="I552" s="23"/>
      <c r="J552" s="130"/>
      <c r="K552" s="21"/>
      <c r="L552" s="187"/>
      <c r="M552" s="127"/>
      <c r="N552" s="150"/>
      <c r="P552" s="129"/>
      <c r="Q552" s="190"/>
      <c r="T552" s="130"/>
      <c r="U552" s="23"/>
      <c r="V552" s="188"/>
      <c r="W552" s="131"/>
      <c r="X552" s="154"/>
      <c r="Y552" s="23"/>
      <c r="Z552" s="190"/>
    </row>
    <row r="553" spans="1:26" x14ac:dyDescent="0.2">
      <c r="B553" s="55" t="s">
        <v>234</v>
      </c>
      <c r="C553" s="145"/>
      <c r="E553" s="21"/>
      <c r="F553" s="129"/>
      <c r="G553" s="190"/>
      <c r="H553" s="23"/>
      <c r="I553" s="23"/>
      <c r="J553" s="130"/>
      <c r="K553" s="21"/>
      <c r="L553" s="187"/>
      <c r="M553" s="127"/>
      <c r="N553" s="150"/>
      <c r="P553" s="129"/>
      <c r="Q553" s="190"/>
      <c r="T553" s="130"/>
      <c r="U553" s="23"/>
      <c r="V553" s="188"/>
      <c r="W553" s="131"/>
      <c r="X553" s="154"/>
      <c r="Y553" s="23"/>
      <c r="Z553" s="190"/>
    </row>
    <row r="554" spans="1:26" x14ac:dyDescent="0.2">
      <c r="A554" s="95">
        <v>331</v>
      </c>
      <c r="B554" s="36" t="s">
        <v>66</v>
      </c>
      <c r="C554" s="145"/>
      <c r="D554" s="146">
        <v>178830.37</v>
      </c>
      <c r="E554" s="21"/>
      <c r="F554" s="155">
        <v>47848</v>
      </c>
      <c r="G554" s="152"/>
      <c r="H554" s="155" t="s">
        <v>67</v>
      </c>
      <c r="I554" s="23"/>
      <c r="J554" s="159">
        <v>-3</v>
      </c>
      <c r="K554" s="21"/>
      <c r="L554" s="149">
        <f t="shared" ref="L554:L558" si="46">+ROUND(N554*D554/100,0)</f>
        <v>4256</v>
      </c>
      <c r="M554" s="127"/>
      <c r="N554" s="184">
        <v>2.38</v>
      </c>
      <c r="P554" s="155">
        <v>47848</v>
      </c>
      <c r="Q554" s="152"/>
      <c r="R554" s="155" t="s">
        <v>190</v>
      </c>
      <c r="T554" s="159">
        <v>-1</v>
      </c>
      <c r="U554" s="23"/>
      <c r="V554" s="153">
        <v>4454</v>
      </c>
      <c r="W554" s="131"/>
      <c r="X554" s="162">
        <v>2.4900000000000002</v>
      </c>
      <c r="Y554" s="23"/>
      <c r="Z554" s="152">
        <f t="shared" ref="Z554:Z558" si="47">+V554-L554</f>
        <v>198</v>
      </c>
    </row>
    <row r="555" spans="1:26" x14ac:dyDescent="0.2">
      <c r="A555" s="95">
        <v>332</v>
      </c>
      <c r="B555" s="19" t="s">
        <v>191</v>
      </c>
      <c r="C555" s="145"/>
      <c r="D555" s="146">
        <v>1214217.53</v>
      </c>
      <c r="E555" s="21"/>
      <c r="F555" s="155">
        <v>47848</v>
      </c>
      <c r="G555" s="152"/>
      <c r="H555" s="155" t="s">
        <v>192</v>
      </c>
      <c r="I555" s="23"/>
      <c r="J555" s="159">
        <v>-2</v>
      </c>
      <c r="K555" s="21"/>
      <c r="L555" s="149">
        <f t="shared" si="46"/>
        <v>43226</v>
      </c>
      <c r="M555" s="127"/>
      <c r="N555" s="184">
        <v>3.56</v>
      </c>
      <c r="P555" s="155">
        <v>47848</v>
      </c>
      <c r="Q555" s="152"/>
      <c r="R555" s="155" t="s">
        <v>193</v>
      </c>
      <c r="T555" s="159">
        <v>-1</v>
      </c>
      <c r="U555" s="23"/>
      <c r="V555" s="153">
        <v>66031</v>
      </c>
      <c r="W555" s="131"/>
      <c r="X555" s="162">
        <v>5.44</v>
      </c>
      <c r="Y555" s="23"/>
      <c r="Z555" s="152">
        <f t="shared" si="47"/>
        <v>22805</v>
      </c>
    </row>
    <row r="556" spans="1:26" x14ac:dyDescent="0.2">
      <c r="A556" s="95">
        <v>333</v>
      </c>
      <c r="B556" s="19" t="s">
        <v>194</v>
      </c>
      <c r="C556" s="145"/>
      <c r="D556" s="146">
        <v>512486.86</v>
      </c>
      <c r="E556" s="21"/>
      <c r="F556" s="155">
        <v>47848</v>
      </c>
      <c r="G556" s="152"/>
      <c r="H556" s="155" t="s">
        <v>195</v>
      </c>
      <c r="I556" s="23"/>
      <c r="J556" s="159">
        <v>-3</v>
      </c>
      <c r="K556" s="21"/>
      <c r="L556" s="149">
        <f t="shared" si="46"/>
        <v>12915</v>
      </c>
      <c r="M556" s="127"/>
      <c r="N556" s="184">
        <v>2.52</v>
      </c>
      <c r="P556" s="155">
        <v>47848</v>
      </c>
      <c r="Q556" s="152"/>
      <c r="R556" s="155" t="s">
        <v>196</v>
      </c>
      <c r="T556" s="159">
        <v>-2</v>
      </c>
      <c r="U556" s="23"/>
      <c r="V556" s="153">
        <v>14109</v>
      </c>
      <c r="W556" s="131"/>
      <c r="X556" s="162">
        <v>2.75</v>
      </c>
      <c r="Y556" s="23"/>
      <c r="Z556" s="152">
        <f t="shared" si="47"/>
        <v>1194</v>
      </c>
    </row>
    <row r="557" spans="1:26" x14ac:dyDescent="0.2">
      <c r="A557" s="95">
        <v>334</v>
      </c>
      <c r="B557" s="19" t="s">
        <v>75</v>
      </c>
      <c r="C557" s="145"/>
      <c r="D557" s="146">
        <v>219946.79</v>
      </c>
      <c r="E557" s="21"/>
      <c r="F557" s="155">
        <v>47848</v>
      </c>
      <c r="G557" s="152"/>
      <c r="H557" s="155" t="s">
        <v>197</v>
      </c>
      <c r="I557" s="23"/>
      <c r="J557" s="159">
        <v>-3</v>
      </c>
      <c r="K557" s="21"/>
      <c r="L557" s="149">
        <f t="shared" si="46"/>
        <v>6224</v>
      </c>
      <c r="M557" s="127"/>
      <c r="N557" s="184">
        <v>2.83</v>
      </c>
      <c r="P557" s="155">
        <v>47848</v>
      </c>
      <c r="Q557" s="152"/>
      <c r="R557" s="155" t="s">
        <v>197</v>
      </c>
      <c r="T557" s="159">
        <v>-1</v>
      </c>
      <c r="U557" s="23"/>
      <c r="V557" s="153">
        <v>9564</v>
      </c>
      <c r="W557" s="131"/>
      <c r="X557" s="162">
        <v>4.3499999999999996</v>
      </c>
      <c r="Y557" s="23"/>
      <c r="Z557" s="152">
        <f t="shared" si="47"/>
        <v>3340</v>
      </c>
    </row>
    <row r="558" spans="1:26" x14ac:dyDescent="0.2">
      <c r="A558" s="95">
        <v>336</v>
      </c>
      <c r="B558" s="19" t="s">
        <v>199</v>
      </c>
      <c r="C558" s="145"/>
      <c r="D558" s="146">
        <v>214821.25</v>
      </c>
      <c r="E558" s="21"/>
      <c r="F558" s="155">
        <v>47848</v>
      </c>
      <c r="G558" s="152"/>
      <c r="H558" s="155" t="s">
        <v>67</v>
      </c>
      <c r="I558" s="23"/>
      <c r="J558" s="159">
        <v>-1</v>
      </c>
      <c r="K558" s="21"/>
      <c r="L558" s="149">
        <f t="shared" si="46"/>
        <v>10913</v>
      </c>
      <c r="M558" s="127"/>
      <c r="N558" s="184">
        <v>5.08</v>
      </c>
      <c r="P558" s="155">
        <v>47848</v>
      </c>
      <c r="Q558" s="152"/>
      <c r="R558" s="155" t="s">
        <v>200</v>
      </c>
      <c r="T558" s="159">
        <v>0</v>
      </c>
      <c r="U558" s="23"/>
      <c r="V558" s="153">
        <v>18462</v>
      </c>
      <c r="W558" s="131"/>
      <c r="X558" s="162">
        <v>8.59</v>
      </c>
      <c r="Y558" s="23"/>
      <c r="Z558" s="152">
        <f t="shared" si="47"/>
        <v>7549</v>
      </c>
    </row>
    <row r="559" spans="1:26" x14ac:dyDescent="0.2">
      <c r="B559" s="42" t="s">
        <v>235</v>
      </c>
      <c r="C559" s="148"/>
      <c r="D559" s="166">
        <f>+SUBTOTAL(9,D552:D558)</f>
        <v>2340302.7999999998</v>
      </c>
      <c r="E559" s="56"/>
      <c r="F559" s="151"/>
      <c r="G559" s="152"/>
      <c r="H559" s="23"/>
      <c r="I559" s="23"/>
      <c r="J559" s="130"/>
      <c r="K559" s="56"/>
      <c r="L559" s="167">
        <f>+SUBTOTAL(9,L552:L558)</f>
        <v>77534</v>
      </c>
      <c r="M559" s="127"/>
      <c r="N559" s="150">
        <f>+ROUND(L559/$D559*100,2)</f>
        <v>3.31</v>
      </c>
      <c r="P559" s="151"/>
      <c r="Q559" s="152"/>
      <c r="T559" s="130"/>
      <c r="U559" s="57"/>
      <c r="V559" s="168">
        <f>+SUBTOTAL(9,V552:V558)</f>
        <v>112620</v>
      </c>
      <c r="W559" s="131"/>
      <c r="X559" s="154">
        <f>+ROUND(V559/D559*100,2)</f>
        <v>4.8099999999999996</v>
      </c>
      <c r="Y559" s="23"/>
      <c r="Z559" s="191">
        <f>+SUBTOTAL(9,Z552:Z558)</f>
        <v>35086</v>
      </c>
    </row>
    <row r="560" spans="1:26" x14ac:dyDescent="0.2">
      <c r="C560" s="145"/>
      <c r="E560" s="21"/>
      <c r="F560" s="129"/>
      <c r="G560" s="190"/>
      <c r="H560" s="23"/>
      <c r="I560" s="23"/>
      <c r="J560" s="130"/>
      <c r="K560" s="21"/>
      <c r="L560" s="187"/>
      <c r="M560" s="127"/>
      <c r="N560" s="150"/>
      <c r="P560" s="129"/>
      <c r="Q560" s="190"/>
      <c r="T560" s="130"/>
      <c r="U560" s="23"/>
      <c r="V560" s="188"/>
      <c r="W560" s="131"/>
      <c r="X560" s="154"/>
      <c r="Y560" s="23"/>
      <c r="Z560" s="190"/>
    </row>
    <row r="561" spans="1:26" x14ac:dyDescent="0.2">
      <c r="B561" s="55" t="s">
        <v>236</v>
      </c>
      <c r="C561" s="145"/>
      <c r="E561" s="21"/>
      <c r="F561" s="129"/>
      <c r="G561" s="190"/>
      <c r="H561" s="23"/>
      <c r="I561" s="23"/>
      <c r="J561" s="130"/>
      <c r="K561" s="21"/>
      <c r="L561" s="187"/>
      <c r="M561" s="127"/>
      <c r="N561" s="150"/>
      <c r="P561" s="129"/>
      <c r="Q561" s="190"/>
      <c r="T561" s="130"/>
      <c r="U561" s="23"/>
      <c r="V561" s="188"/>
      <c r="W561" s="131"/>
      <c r="X561" s="154"/>
      <c r="Y561" s="23"/>
      <c r="Z561" s="190"/>
    </row>
    <row r="562" spans="1:26" x14ac:dyDescent="0.2">
      <c r="A562" s="95">
        <v>330.2</v>
      </c>
      <c r="B562" s="19" t="s">
        <v>64</v>
      </c>
      <c r="C562" s="145"/>
      <c r="D562" s="146">
        <v>6277412.5899999999</v>
      </c>
      <c r="E562" s="21"/>
      <c r="F562" s="155">
        <v>58075</v>
      </c>
      <c r="G562" s="152"/>
      <c r="H562" s="155" t="s">
        <v>65</v>
      </c>
      <c r="I562" s="23"/>
      <c r="J562" s="159">
        <v>0</v>
      </c>
      <c r="K562" s="21"/>
      <c r="L562" s="149">
        <f t="shared" ref="L562:L569" si="48">+ROUND(N562*D562/100,0)</f>
        <v>53986</v>
      </c>
      <c r="M562" s="127"/>
      <c r="N562" s="184">
        <v>0.86</v>
      </c>
      <c r="P562" s="155">
        <v>58075</v>
      </c>
      <c r="Q562" s="152"/>
      <c r="R562" s="155" t="s">
        <v>65</v>
      </c>
      <c r="T562" s="159">
        <v>0</v>
      </c>
      <c r="U562" s="23"/>
      <c r="V562" s="153">
        <v>61403</v>
      </c>
      <c r="W562" s="131"/>
      <c r="X562" s="162">
        <v>0.98</v>
      </c>
      <c r="Y562" s="23"/>
      <c r="Z562" s="152">
        <f t="shared" ref="Z562:Z569" si="49">+V562-L562</f>
        <v>7417</v>
      </c>
    </row>
    <row r="563" spans="1:26" x14ac:dyDescent="0.2">
      <c r="A563" s="95">
        <v>330.5</v>
      </c>
      <c r="B563" s="19" t="s">
        <v>220</v>
      </c>
      <c r="C563" s="145"/>
      <c r="D563" s="146">
        <v>97228.11</v>
      </c>
      <c r="E563" s="21"/>
      <c r="F563" s="155">
        <v>58075</v>
      </c>
      <c r="G563" s="152"/>
      <c r="H563" s="155" t="s">
        <v>65</v>
      </c>
      <c r="I563" s="23"/>
      <c r="J563" s="159">
        <v>0</v>
      </c>
      <c r="K563" s="21"/>
      <c r="L563" s="149">
        <f t="shared" si="48"/>
        <v>856</v>
      </c>
      <c r="M563" s="127"/>
      <c r="N563" s="184">
        <v>0.88</v>
      </c>
      <c r="P563" s="155">
        <v>58075</v>
      </c>
      <c r="Q563" s="152"/>
      <c r="R563" s="155" t="s">
        <v>65</v>
      </c>
      <c r="T563" s="159">
        <v>0</v>
      </c>
      <c r="U563" s="23"/>
      <c r="V563" s="153">
        <v>968</v>
      </c>
      <c r="W563" s="131"/>
      <c r="X563" s="162">
        <v>1</v>
      </c>
      <c r="Y563" s="23"/>
      <c r="Z563" s="152">
        <f t="shared" si="49"/>
        <v>112</v>
      </c>
    </row>
    <row r="564" spans="1:26" x14ac:dyDescent="0.2">
      <c r="A564" s="95">
        <v>331</v>
      </c>
      <c r="B564" s="36" t="s">
        <v>66</v>
      </c>
      <c r="C564" s="148"/>
      <c r="D564" s="146">
        <v>72227624.689999998</v>
      </c>
      <c r="E564" s="21"/>
      <c r="F564" s="155">
        <v>58075</v>
      </c>
      <c r="G564" s="152"/>
      <c r="H564" s="155" t="s">
        <v>67</v>
      </c>
      <c r="I564" s="23"/>
      <c r="J564" s="159">
        <v>-4</v>
      </c>
      <c r="K564" s="21"/>
      <c r="L564" s="149">
        <f t="shared" si="48"/>
        <v>1632344</v>
      </c>
      <c r="M564" s="127"/>
      <c r="N564" s="184">
        <v>2.2599999999999998</v>
      </c>
      <c r="P564" s="155">
        <v>58075</v>
      </c>
      <c r="Q564" s="152"/>
      <c r="R564" s="155" t="s">
        <v>190</v>
      </c>
      <c r="T564" s="159">
        <v>-3</v>
      </c>
      <c r="U564" s="23"/>
      <c r="V564" s="153">
        <v>1650595</v>
      </c>
      <c r="W564" s="131"/>
      <c r="X564" s="162">
        <v>2.29</v>
      </c>
      <c r="Y564" s="23"/>
      <c r="Z564" s="152">
        <f t="shared" si="49"/>
        <v>18251</v>
      </c>
    </row>
    <row r="565" spans="1:26" x14ac:dyDescent="0.2">
      <c r="A565" s="95">
        <v>332</v>
      </c>
      <c r="B565" s="19" t="s">
        <v>191</v>
      </c>
      <c r="C565" s="145"/>
      <c r="D565" s="146">
        <v>54242493.340000004</v>
      </c>
      <c r="E565" s="21"/>
      <c r="F565" s="155">
        <v>58075</v>
      </c>
      <c r="G565" s="152"/>
      <c r="H565" s="155" t="s">
        <v>192</v>
      </c>
      <c r="I565" s="23"/>
      <c r="J565" s="159">
        <v>-7</v>
      </c>
      <c r="K565" s="21"/>
      <c r="L565" s="149">
        <f t="shared" si="48"/>
        <v>759395</v>
      </c>
      <c r="M565" s="127"/>
      <c r="N565" s="184">
        <v>1.4</v>
      </c>
      <c r="P565" s="155">
        <v>58075</v>
      </c>
      <c r="Q565" s="152"/>
      <c r="R565" s="155" t="s">
        <v>193</v>
      </c>
      <c r="T565" s="159">
        <v>-6</v>
      </c>
      <c r="U565" s="23"/>
      <c r="V565" s="153">
        <v>879760</v>
      </c>
      <c r="W565" s="131"/>
      <c r="X565" s="162">
        <v>1.62</v>
      </c>
      <c r="Y565" s="23"/>
      <c r="Z565" s="152">
        <f t="shared" si="49"/>
        <v>120365</v>
      </c>
    </row>
    <row r="566" spans="1:26" x14ac:dyDescent="0.2">
      <c r="A566" s="95">
        <v>333</v>
      </c>
      <c r="B566" s="19" t="s">
        <v>194</v>
      </c>
      <c r="C566" s="145"/>
      <c r="D566" s="146">
        <v>16182529.75</v>
      </c>
      <c r="E566" s="21"/>
      <c r="F566" s="155">
        <v>58075</v>
      </c>
      <c r="G566" s="152"/>
      <c r="H566" s="155" t="s">
        <v>195</v>
      </c>
      <c r="I566" s="23"/>
      <c r="J566" s="159">
        <v>-16</v>
      </c>
      <c r="K566" s="21"/>
      <c r="L566" s="149">
        <f t="shared" si="48"/>
        <v>263775</v>
      </c>
      <c r="M566" s="127"/>
      <c r="N566" s="184">
        <v>1.63</v>
      </c>
      <c r="P566" s="155">
        <v>58075</v>
      </c>
      <c r="Q566" s="152"/>
      <c r="R566" s="155" t="s">
        <v>196</v>
      </c>
      <c r="T566" s="159">
        <v>-10</v>
      </c>
      <c r="U566" s="23"/>
      <c r="V566" s="153">
        <v>326508</v>
      </c>
      <c r="W566" s="131"/>
      <c r="X566" s="162">
        <v>2.02</v>
      </c>
      <c r="Y566" s="23"/>
      <c r="Z566" s="152">
        <f t="shared" si="49"/>
        <v>62733</v>
      </c>
    </row>
    <row r="567" spans="1:26" x14ac:dyDescent="0.2">
      <c r="A567" s="95">
        <v>334</v>
      </c>
      <c r="B567" s="19" t="s">
        <v>75</v>
      </c>
      <c r="C567" s="145"/>
      <c r="D567" s="146">
        <v>7836131.1399999997</v>
      </c>
      <c r="E567" s="21"/>
      <c r="F567" s="155">
        <v>58075</v>
      </c>
      <c r="G567" s="152"/>
      <c r="H567" s="155" t="s">
        <v>197</v>
      </c>
      <c r="I567" s="23"/>
      <c r="J567" s="159">
        <v>-8</v>
      </c>
      <c r="K567" s="21"/>
      <c r="L567" s="149">
        <f t="shared" si="48"/>
        <v>179447</v>
      </c>
      <c r="M567" s="127"/>
      <c r="N567" s="184">
        <v>2.29</v>
      </c>
      <c r="P567" s="155">
        <v>58075</v>
      </c>
      <c r="Q567" s="152"/>
      <c r="R567" s="155" t="s">
        <v>197</v>
      </c>
      <c r="T567" s="159">
        <v>-5</v>
      </c>
      <c r="U567" s="23"/>
      <c r="V567" s="153">
        <v>195011</v>
      </c>
      <c r="W567" s="131"/>
      <c r="X567" s="162">
        <v>2.4900000000000002</v>
      </c>
      <c r="Y567" s="23"/>
      <c r="Z567" s="152">
        <f t="shared" si="49"/>
        <v>15564</v>
      </c>
    </row>
    <row r="568" spans="1:26" x14ac:dyDescent="0.2">
      <c r="A568" s="95">
        <v>335</v>
      </c>
      <c r="B568" s="36" t="s">
        <v>78</v>
      </c>
      <c r="C568" s="145"/>
      <c r="D568" s="146">
        <v>397837.44</v>
      </c>
      <c r="E568" s="21"/>
      <c r="F568" s="155">
        <v>58075</v>
      </c>
      <c r="G568" s="152"/>
      <c r="H568" s="155" t="s">
        <v>198</v>
      </c>
      <c r="I568" s="23"/>
      <c r="J568" s="159">
        <v>-5</v>
      </c>
      <c r="K568" s="21"/>
      <c r="L568" s="149">
        <f t="shared" si="48"/>
        <v>5808</v>
      </c>
      <c r="M568" s="127"/>
      <c r="N568" s="184">
        <v>1.46</v>
      </c>
      <c r="P568" s="155">
        <v>58075</v>
      </c>
      <c r="Q568" s="152"/>
      <c r="R568" s="155" t="s">
        <v>198</v>
      </c>
      <c r="T568" s="159">
        <v>-5</v>
      </c>
      <c r="U568" s="23"/>
      <c r="V568" s="153">
        <v>6393</v>
      </c>
      <c r="W568" s="131"/>
      <c r="X568" s="162">
        <v>1.61</v>
      </c>
      <c r="Y568" s="23"/>
      <c r="Z568" s="152">
        <f t="shared" si="49"/>
        <v>585</v>
      </c>
    </row>
    <row r="569" spans="1:26" x14ac:dyDescent="0.2">
      <c r="A569" s="95">
        <v>336</v>
      </c>
      <c r="B569" s="19" t="s">
        <v>199</v>
      </c>
      <c r="C569" s="145"/>
      <c r="D569" s="146">
        <v>1126019.28</v>
      </c>
      <c r="E569" s="21"/>
      <c r="F569" s="155">
        <v>58075</v>
      </c>
      <c r="G569" s="152"/>
      <c r="H569" s="155" t="s">
        <v>67</v>
      </c>
      <c r="I569" s="23"/>
      <c r="J569" s="159">
        <v>-5</v>
      </c>
      <c r="K569" s="21"/>
      <c r="L569" s="149">
        <f t="shared" si="48"/>
        <v>22295</v>
      </c>
      <c r="M569" s="127"/>
      <c r="N569" s="184">
        <v>1.98</v>
      </c>
      <c r="P569" s="155">
        <v>58075</v>
      </c>
      <c r="Q569" s="152"/>
      <c r="R569" s="155" t="s">
        <v>200</v>
      </c>
      <c r="T569" s="159">
        <v>-6</v>
      </c>
      <c r="U569" s="23"/>
      <c r="V569" s="153">
        <v>23585</v>
      </c>
      <c r="W569" s="131"/>
      <c r="X569" s="162">
        <v>2.09</v>
      </c>
      <c r="Y569" s="23"/>
      <c r="Z569" s="152">
        <f t="shared" si="49"/>
        <v>1290</v>
      </c>
    </row>
    <row r="570" spans="1:26" x14ac:dyDescent="0.2">
      <c r="B570" s="42" t="s">
        <v>237</v>
      </c>
      <c r="C570" s="148"/>
      <c r="D570" s="166">
        <f>+SUBTOTAL(9,D562:D569)</f>
        <v>158387276.34</v>
      </c>
      <c r="E570" s="56"/>
      <c r="F570" s="151"/>
      <c r="G570" s="152"/>
      <c r="H570" s="23"/>
      <c r="I570" s="23"/>
      <c r="J570" s="130"/>
      <c r="K570" s="56"/>
      <c r="L570" s="167">
        <f>+SUBTOTAL(9,L562:L569)</f>
        <v>2917906</v>
      </c>
      <c r="M570" s="127"/>
      <c r="N570" s="150">
        <f>+ROUND(L570/$D570*100,2)</f>
        <v>1.84</v>
      </c>
      <c r="P570" s="151"/>
      <c r="Q570" s="152"/>
      <c r="T570" s="130"/>
      <c r="U570" s="57"/>
      <c r="V570" s="168">
        <f>+SUBTOTAL(9,V562:V569)</f>
        <v>3144223</v>
      </c>
      <c r="W570" s="131"/>
      <c r="X570" s="154">
        <f>+ROUND(V570/D570*100,2)</f>
        <v>1.99</v>
      </c>
      <c r="Y570" s="23"/>
      <c r="Z570" s="191">
        <f>+SUBTOTAL(9,Z562:Z569)</f>
        <v>226317</v>
      </c>
    </row>
    <row r="571" spans="1:26" x14ac:dyDescent="0.2">
      <c r="C571" s="145"/>
      <c r="E571" s="21"/>
      <c r="F571" s="129"/>
      <c r="G571" s="190"/>
      <c r="H571" s="23"/>
      <c r="I571" s="23"/>
      <c r="J571" s="130"/>
      <c r="K571" s="21"/>
      <c r="L571" s="187"/>
      <c r="M571" s="127"/>
      <c r="N571" s="150"/>
      <c r="P571" s="129"/>
      <c r="Q571" s="190"/>
      <c r="T571" s="130"/>
      <c r="U571" s="23"/>
      <c r="V571" s="188"/>
      <c r="W571" s="131"/>
      <c r="X571" s="154"/>
      <c r="Y571" s="23"/>
      <c r="Z571" s="190"/>
    </row>
    <row r="572" spans="1:26" x14ac:dyDescent="0.2">
      <c r="B572" s="55" t="s">
        <v>238</v>
      </c>
      <c r="C572" s="145"/>
      <c r="E572" s="21"/>
      <c r="F572" s="129"/>
      <c r="G572" s="190"/>
      <c r="H572" s="23"/>
      <c r="I572" s="23"/>
      <c r="J572" s="130"/>
      <c r="K572" s="21"/>
      <c r="L572" s="187"/>
      <c r="M572" s="127"/>
      <c r="N572" s="150"/>
      <c r="P572" s="129"/>
      <c r="Q572" s="190"/>
      <c r="T572" s="130"/>
      <c r="U572" s="23"/>
      <c r="V572" s="188"/>
      <c r="W572" s="131"/>
      <c r="X572" s="154"/>
      <c r="Y572" s="23"/>
      <c r="Z572" s="190"/>
    </row>
    <row r="573" spans="1:26" x14ac:dyDescent="0.2">
      <c r="A573" s="95">
        <v>331</v>
      </c>
      <c r="B573" s="36" t="s">
        <v>66</v>
      </c>
      <c r="C573" s="145"/>
      <c r="D573" s="146">
        <v>399606</v>
      </c>
      <c r="E573" s="21"/>
      <c r="F573" s="155">
        <v>51501</v>
      </c>
      <c r="G573" s="152"/>
      <c r="H573" s="155" t="s">
        <v>67</v>
      </c>
      <c r="I573" s="23"/>
      <c r="J573" s="159">
        <v>-3</v>
      </c>
      <c r="K573" s="21"/>
      <c r="L573" s="149">
        <f t="shared" ref="L573:L577" si="50">+ROUND(N573*D573/100,0)</f>
        <v>8592</v>
      </c>
      <c r="M573" s="127"/>
      <c r="N573" s="184">
        <v>2.15</v>
      </c>
      <c r="P573" s="155">
        <v>47483</v>
      </c>
      <c r="Q573" s="152"/>
      <c r="R573" s="155" t="s">
        <v>190</v>
      </c>
      <c r="T573" s="159">
        <v>-1</v>
      </c>
      <c r="U573" s="23"/>
      <c r="V573" s="153">
        <v>17029</v>
      </c>
      <c r="W573" s="131"/>
      <c r="X573" s="162">
        <v>4.26</v>
      </c>
      <c r="Y573" s="23"/>
      <c r="Z573" s="152">
        <f t="shared" ref="Z573:Z577" si="51">+V573-L573</f>
        <v>8437</v>
      </c>
    </row>
    <row r="574" spans="1:26" x14ac:dyDescent="0.2">
      <c r="A574" s="95">
        <v>332</v>
      </c>
      <c r="B574" s="19" t="s">
        <v>191</v>
      </c>
      <c r="C574" s="145"/>
      <c r="D574" s="146">
        <v>102775.01</v>
      </c>
      <c r="E574" s="21"/>
      <c r="F574" s="155">
        <v>51501</v>
      </c>
      <c r="G574" s="152"/>
      <c r="H574" s="155" t="s">
        <v>192</v>
      </c>
      <c r="I574" s="23"/>
      <c r="J574" s="159">
        <v>-2</v>
      </c>
      <c r="K574" s="21"/>
      <c r="L574" s="149">
        <f t="shared" si="50"/>
        <v>2097</v>
      </c>
      <c r="M574" s="127"/>
      <c r="N574" s="184">
        <v>2.04</v>
      </c>
      <c r="P574" s="155">
        <v>47483</v>
      </c>
      <c r="Q574" s="152"/>
      <c r="R574" s="155" t="s">
        <v>193</v>
      </c>
      <c r="T574" s="159">
        <v>-1</v>
      </c>
      <c r="U574" s="23"/>
      <c r="V574" s="153">
        <v>4271</v>
      </c>
      <c r="W574" s="131"/>
      <c r="X574" s="162">
        <v>4.16</v>
      </c>
      <c r="Y574" s="23"/>
      <c r="Z574" s="152">
        <f t="shared" si="51"/>
        <v>2174</v>
      </c>
    </row>
    <row r="575" spans="1:26" x14ac:dyDescent="0.2">
      <c r="A575" s="95">
        <v>333</v>
      </c>
      <c r="B575" s="19" t="s">
        <v>194</v>
      </c>
      <c r="C575" s="145"/>
      <c r="D575" s="146">
        <v>489802.44</v>
      </c>
      <c r="E575" s="21"/>
      <c r="F575" s="155">
        <v>51501</v>
      </c>
      <c r="G575" s="152"/>
      <c r="H575" s="155" t="s">
        <v>195</v>
      </c>
      <c r="I575" s="23"/>
      <c r="J575" s="159">
        <v>-7</v>
      </c>
      <c r="K575" s="21"/>
      <c r="L575" s="149">
        <f t="shared" si="50"/>
        <v>11070</v>
      </c>
      <c r="M575" s="127"/>
      <c r="N575" s="184">
        <v>2.2599999999999998</v>
      </c>
      <c r="P575" s="155">
        <v>47483</v>
      </c>
      <c r="Q575" s="152"/>
      <c r="R575" s="155" t="s">
        <v>196</v>
      </c>
      <c r="T575" s="159">
        <v>-2</v>
      </c>
      <c r="U575" s="23"/>
      <c r="V575" s="153">
        <v>21339</v>
      </c>
      <c r="W575" s="131"/>
      <c r="X575" s="162">
        <v>4.3600000000000003</v>
      </c>
      <c r="Y575" s="23"/>
      <c r="Z575" s="152">
        <f t="shared" si="51"/>
        <v>10269</v>
      </c>
    </row>
    <row r="576" spans="1:26" x14ac:dyDescent="0.2">
      <c r="A576" s="95">
        <v>334</v>
      </c>
      <c r="B576" s="19" t="s">
        <v>75</v>
      </c>
      <c r="C576" s="145"/>
      <c r="D576" s="146">
        <v>201146.18</v>
      </c>
      <c r="E576" s="21"/>
      <c r="F576" s="155">
        <v>51501</v>
      </c>
      <c r="G576" s="152"/>
      <c r="H576" s="155" t="s">
        <v>197</v>
      </c>
      <c r="I576" s="23"/>
      <c r="J576" s="159">
        <v>-6</v>
      </c>
      <c r="K576" s="21"/>
      <c r="L576" s="149">
        <f t="shared" si="50"/>
        <v>5290</v>
      </c>
      <c r="M576" s="127"/>
      <c r="N576" s="184">
        <v>2.63</v>
      </c>
      <c r="P576" s="155">
        <v>47483</v>
      </c>
      <c r="Q576" s="152"/>
      <c r="R576" s="155" t="s">
        <v>197</v>
      </c>
      <c r="T576" s="159">
        <v>-1</v>
      </c>
      <c r="U576" s="23"/>
      <c r="V576" s="153">
        <v>10721</v>
      </c>
      <c r="W576" s="131"/>
      <c r="X576" s="162">
        <v>5.33</v>
      </c>
      <c r="Y576" s="23"/>
      <c r="Z576" s="152">
        <f t="shared" si="51"/>
        <v>5431</v>
      </c>
    </row>
    <row r="577" spans="1:26" x14ac:dyDescent="0.2">
      <c r="A577" s="95">
        <v>335</v>
      </c>
      <c r="B577" s="36" t="s">
        <v>78</v>
      </c>
      <c r="C577" s="145"/>
      <c r="D577" s="146">
        <v>20136.62</v>
      </c>
      <c r="E577" s="21"/>
      <c r="F577" s="155">
        <v>51501</v>
      </c>
      <c r="G577" s="152"/>
      <c r="H577" s="155" t="s">
        <v>198</v>
      </c>
      <c r="I577" s="23"/>
      <c r="J577" s="159">
        <v>-2</v>
      </c>
      <c r="K577" s="21"/>
      <c r="L577" s="149">
        <f t="shared" si="50"/>
        <v>461</v>
      </c>
      <c r="M577" s="127"/>
      <c r="N577" s="184">
        <v>2.29</v>
      </c>
      <c r="P577" s="155">
        <v>47483</v>
      </c>
      <c r="Q577" s="152"/>
      <c r="R577" s="155" t="s">
        <v>198</v>
      </c>
      <c r="T577" s="159">
        <v>-1</v>
      </c>
      <c r="U577" s="23"/>
      <c r="V577" s="153">
        <v>874</v>
      </c>
      <c r="W577" s="131"/>
      <c r="X577" s="162">
        <v>4.34</v>
      </c>
      <c r="Y577" s="23"/>
      <c r="Z577" s="152">
        <f t="shared" si="51"/>
        <v>413</v>
      </c>
    </row>
    <row r="578" spans="1:26" x14ac:dyDescent="0.2">
      <c r="B578" s="42" t="s">
        <v>239</v>
      </c>
      <c r="C578" s="148"/>
      <c r="D578" s="166">
        <f>+SUBTOTAL(9,D571:D577)</f>
        <v>1213466.25</v>
      </c>
      <c r="E578" s="56"/>
      <c r="F578" s="151"/>
      <c r="G578" s="152"/>
      <c r="H578" s="23"/>
      <c r="I578" s="23"/>
      <c r="J578" s="130"/>
      <c r="K578" s="56"/>
      <c r="L578" s="167">
        <f>+SUBTOTAL(9,L571:L577)</f>
        <v>27510</v>
      </c>
      <c r="M578" s="127"/>
      <c r="N578" s="150">
        <f>+ROUND(L578/$D578*100,2)</f>
        <v>2.27</v>
      </c>
      <c r="P578" s="151"/>
      <c r="Q578" s="152"/>
      <c r="T578" s="130"/>
      <c r="U578" s="57"/>
      <c r="V578" s="168">
        <f>+SUBTOTAL(9,V571:V577)</f>
        <v>54234</v>
      </c>
      <c r="W578" s="131"/>
      <c r="X578" s="154">
        <f>+ROUND(V578/D578*100,2)</f>
        <v>4.47</v>
      </c>
      <c r="Y578" s="23"/>
      <c r="Z578" s="191">
        <f>+SUBTOTAL(9,Z571:Z577)</f>
        <v>26724</v>
      </c>
    </row>
    <row r="579" spans="1:26" x14ac:dyDescent="0.2">
      <c r="C579" s="145"/>
      <c r="E579" s="21"/>
      <c r="F579" s="129"/>
      <c r="G579" s="190"/>
      <c r="H579" s="23"/>
      <c r="I579" s="23"/>
      <c r="J579" s="130"/>
      <c r="K579" s="21"/>
      <c r="L579" s="187"/>
      <c r="M579" s="127"/>
      <c r="N579" s="150"/>
      <c r="P579" s="129"/>
      <c r="Q579" s="190"/>
      <c r="T579" s="130"/>
      <c r="U579" s="23"/>
      <c r="V579" s="188"/>
      <c r="W579" s="131"/>
      <c r="X579" s="154"/>
      <c r="Y579" s="23"/>
      <c r="Z579" s="190"/>
    </row>
    <row r="580" spans="1:26" x14ac:dyDescent="0.2">
      <c r="B580" s="55" t="s">
        <v>240</v>
      </c>
      <c r="C580" s="145"/>
      <c r="E580" s="21"/>
      <c r="F580" s="129"/>
      <c r="G580" s="190"/>
      <c r="H580" s="23"/>
      <c r="I580" s="23"/>
      <c r="J580" s="130"/>
      <c r="K580" s="21"/>
      <c r="L580" s="187"/>
      <c r="M580" s="127"/>
      <c r="N580" s="150"/>
      <c r="P580" s="129"/>
      <c r="Q580" s="190"/>
      <c r="T580" s="130"/>
      <c r="U580" s="23"/>
      <c r="V580" s="188"/>
      <c r="W580" s="131"/>
      <c r="X580" s="154"/>
      <c r="Y580" s="23"/>
      <c r="Z580" s="190"/>
    </row>
    <row r="581" spans="1:26" x14ac:dyDescent="0.2">
      <c r="A581" s="95">
        <v>331</v>
      </c>
      <c r="B581" s="36" t="s">
        <v>66</v>
      </c>
      <c r="C581" s="145"/>
      <c r="D581" s="146">
        <v>166953.29999999999</v>
      </c>
      <c r="E581" s="21"/>
      <c r="F581" s="155">
        <v>42735</v>
      </c>
      <c r="G581" s="152"/>
      <c r="H581" s="155" t="s">
        <v>67</v>
      </c>
      <c r="I581" s="23"/>
      <c r="J581" s="159">
        <v>0</v>
      </c>
      <c r="K581" s="21"/>
      <c r="L581" s="149">
        <f t="shared" ref="L581:L585" si="52">+ROUND(N581*D581/100,0)</f>
        <v>7363</v>
      </c>
      <c r="M581" s="127"/>
      <c r="N581" s="184">
        <v>4.41</v>
      </c>
      <c r="P581" s="155">
        <v>57710</v>
      </c>
      <c r="Q581" s="152"/>
      <c r="R581" s="155" t="s">
        <v>190</v>
      </c>
      <c r="T581" s="159">
        <v>-4</v>
      </c>
      <c r="U581" s="23"/>
      <c r="V581" s="153">
        <v>0</v>
      </c>
      <c r="W581" s="131"/>
      <c r="X581" s="162">
        <v>0</v>
      </c>
      <c r="Y581" s="23"/>
      <c r="Z581" s="152">
        <f t="shared" ref="Z581:Z585" si="53">+V581-L581</f>
        <v>-7363</v>
      </c>
    </row>
    <row r="582" spans="1:26" x14ac:dyDescent="0.2">
      <c r="A582" s="95">
        <v>332</v>
      </c>
      <c r="B582" s="19" t="s">
        <v>191</v>
      </c>
      <c r="C582" s="145"/>
      <c r="D582" s="146">
        <v>2162974.86</v>
      </c>
      <c r="E582" s="21"/>
      <c r="F582" s="155">
        <v>42735</v>
      </c>
      <c r="G582" s="152"/>
      <c r="H582" s="155" t="s">
        <v>192</v>
      </c>
      <c r="I582" s="23"/>
      <c r="J582" s="159">
        <v>0</v>
      </c>
      <c r="K582" s="21"/>
      <c r="L582" s="149">
        <f t="shared" si="52"/>
        <v>94955</v>
      </c>
      <c r="M582" s="127"/>
      <c r="N582" s="184">
        <v>4.3899999999999997</v>
      </c>
      <c r="P582" s="155">
        <v>57710</v>
      </c>
      <c r="Q582" s="152"/>
      <c r="R582" s="155" t="s">
        <v>193</v>
      </c>
      <c r="T582" s="159">
        <v>-4</v>
      </c>
      <c r="U582" s="23"/>
      <c r="V582" s="153">
        <v>30507</v>
      </c>
      <c r="W582" s="131"/>
      <c r="X582" s="162">
        <v>1.41</v>
      </c>
      <c r="Y582" s="23"/>
      <c r="Z582" s="152">
        <f t="shared" si="53"/>
        <v>-64448</v>
      </c>
    </row>
    <row r="583" spans="1:26" x14ac:dyDescent="0.2">
      <c r="A583" s="95">
        <v>333</v>
      </c>
      <c r="B583" s="19" t="s">
        <v>194</v>
      </c>
      <c r="C583" s="145"/>
      <c r="D583" s="146">
        <v>797430.45</v>
      </c>
      <c r="E583" s="21"/>
      <c r="F583" s="155">
        <v>42735</v>
      </c>
      <c r="G583" s="152"/>
      <c r="H583" s="155" t="s">
        <v>195</v>
      </c>
      <c r="I583" s="23"/>
      <c r="J583" s="159">
        <v>0</v>
      </c>
      <c r="K583" s="21"/>
      <c r="L583" s="149">
        <f t="shared" si="52"/>
        <v>72566</v>
      </c>
      <c r="M583" s="127"/>
      <c r="N583" s="184">
        <v>9.1</v>
      </c>
      <c r="P583" s="155">
        <v>57710</v>
      </c>
      <c r="Q583" s="152"/>
      <c r="R583" s="155" t="s">
        <v>196</v>
      </c>
      <c r="T583" s="159">
        <v>-8</v>
      </c>
      <c r="U583" s="23"/>
      <c r="V583" s="153">
        <v>0</v>
      </c>
      <c r="W583" s="131"/>
      <c r="X583" s="162">
        <v>0</v>
      </c>
      <c r="Y583" s="23"/>
      <c r="Z583" s="152">
        <f t="shared" si="53"/>
        <v>-72566</v>
      </c>
    </row>
    <row r="584" spans="1:26" x14ac:dyDescent="0.2">
      <c r="A584" s="95">
        <v>334</v>
      </c>
      <c r="B584" s="19" t="s">
        <v>75</v>
      </c>
      <c r="C584" s="145"/>
      <c r="D584" s="146">
        <v>739306.32</v>
      </c>
      <c r="E584" s="21"/>
      <c r="F584" s="155">
        <v>42735</v>
      </c>
      <c r="G584" s="152"/>
      <c r="H584" s="155" t="s">
        <v>197</v>
      </c>
      <c r="I584" s="23"/>
      <c r="J584" s="159">
        <v>0</v>
      </c>
      <c r="K584" s="21"/>
      <c r="L584" s="149">
        <f t="shared" si="52"/>
        <v>36891</v>
      </c>
      <c r="M584" s="127"/>
      <c r="N584" s="184">
        <v>4.99</v>
      </c>
      <c r="P584" s="155">
        <v>57710</v>
      </c>
      <c r="Q584" s="152"/>
      <c r="R584" s="155" t="s">
        <v>197</v>
      </c>
      <c r="T584" s="159">
        <v>-6</v>
      </c>
      <c r="U584" s="23"/>
      <c r="V584" s="153">
        <v>0</v>
      </c>
      <c r="W584" s="131"/>
      <c r="X584" s="162">
        <v>0</v>
      </c>
      <c r="Y584" s="23"/>
      <c r="Z584" s="152">
        <f t="shared" si="53"/>
        <v>-36891</v>
      </c>
    </row>
    <row r="585" spans="1:26" x14ac:dyDescent="0.2">
      <c r="A585" s="95">
        <v>336</v>
      </c>
      <c r="B585" s="19" t="s">
        <v>199</v>
      </c>
      <c r="C585" s="148"/>
      <c r="D585" s="146">
        <v>645814.24</v>
      </c>
      <c r="E585" s="21"/>
      <c r="F585" s="155">
        <v>42735</v>
      </c>
      <c r="G585" s="152"/>
      <c r="H585" s="155" t="s">
        <v>67</v>
      </c>
      <c r="I585" s="23"/>
      <c r="J585" s="159">
        <v>0</v>
      </c>
      <c r="K585" s="21"/>
      <c r="L585" s="149">
        <f t="shared" si="52"/>
        <v>30741</v>
      </c>
      <c r="M585" s="127"/>
      <c r="N585" s="184">
        <v>4.76</v>
      </c>
      <c r="P585" s="155">
        <v>57710</v>
      </c>
      <c r="Q585" s="152"/>
      <c r="R585" s="155" t="s">
        <v>200</v>
      </c>
      <c r="T585" s="159">
        <v>-6</v>
      </c>
      <c r="U585" s="23"/>
      <c r="V585" s="153">
        <v>4810</v>
      </c>
      <c r="W585" s="131"/>
      <c r="X585" s="162">
        <v>0.74</v>
      </c>
      <c r="Y585" s="23"/>
      <c r="Z585" s="152">
        <f t="shared" si="53"/>
        <v>-25931</v>
      </c>
    </row>
    <row r="586" spans="1:26" x14ac:dyDescent="0.2">
      <c r="B586" s="42" t="s">
        <v>241</v>
      </c>
      <c r="C586" s="148"/>
      <c r="D586" s="166">
        <f>+SUBTOTAL(9,D579:D585)</f>
        <v>4512479.169999999</v>
      </c>
      <c r="E586" s="56"/>
      <c r="F586" s="151"/>
      <c r="G586" s="152"/>
      <c r="H586" s="23"/>
      <c r="I586" s="23"/>
      <c r="J586" s="130"/>
      <c r="K586" s="56"/>
      <c r="L586" s="167">
        <f>+SUBTOTAL(9,L579:L585)</f>
        <v>242516</v>
      </c>
      <c r="M586" s="127"/>
      <c r="N586" s="150">
        <f>+ROUND(L586/$D586*100,2)</f>
        <v>5.37</v>
      </c>
      <c r="P586" s="151"/>
      <c r="Q586" s="152"/>
      <c r="T586" s="130"/>
      <c r="U586" s="57"/>
      <c r="V586" s="168">
        <f>+SUBTOTAL(9,V579:V585)</f>
        <v>35317</v>
      </c>
      <c r="W586" s="131"/>
      <c r="X586" s="154">
        <f>+ROUND(V586/D586*100,2)</f>
        <v>0.78</v>
      </c>
      <c r="Y586" s="23"/>
      <c r="Z586" s="191">
        <f>+SUBTOTAL(9,Z579:Z585)</f>
        <v>-207199</v>
      </c>
    </row>
    <row r="587" spans="1:26" x14ac:dyDescent="0.2">
      <c r="C587" s="148"/>
      <c r="D587" s="146"/>
      <c r="E587" s="21"/>
      <c r="F587" s="151"/>
      <c r="G587" s="152"/>
      <c r="H587" s="23"/>
      <c r="I587" s="23"/>
      <c r="J587" s="130"/>
      <c r="K587" s="21"/>
      <c r="L587" s="187"/>
      <c r="M587" s="127"/>
      <c r="N587" s="150"/>
      <c r="P587" s="151"/>
      <c r="Q587" s="152"/>
      <c r="T587" s="130"/>
      <c r="U587" s="23"/>
      <c r="V587" s="188"/>
      <c r="W587" s="131"/>
      <c r="X587" s="154"/>
      <c r="Y587" s="23"/>
      <c r="Z587" s="152"/>
    </row>
    <row r="588" spans="1:26" x14ac:dyDescent="0.2">
      <c r="B588" s="55" t="s">
        <v>242</v>
      </c>
      <c r="C588" s="148"/>
      <c r="D588" s="146"/>
      <c r="E588" s="21"/>
      <c r="F588" s="151"/>
      <c r="G588" s="152"/>
      <c r="H588" s="23"/>
      <c r="I588" s="23"/>
      <c r="J588" s="130"/>
      <c r="K588" s="21"/>
      <c r="L588" s="187"/>
      <c r="M588" s="127"/>
      <c r="N588" s="150"/>
      <c r="P588" s="151"/>
      <c r="Q588" s="152"/>
      <c r="T588" s="130"/>
      <c r="U588" s="23"/>
      <c r="V588" s="188"/>
      <c r="W588" s="131"/>
      <c r="X588" s="154"/>
      <c r="Y588" s="23"/>
      <c r="Z588" s="152"/>
    </row>
    <row r="589" spans="1:26" x14ac:dyDescent="0.2">
      <c r="A589" s="95">
        <v>331</v>
      </c>
      <c r="B589" s="36" t="s">
        <v>66</v>
      </c>
      <c r="C589" s="148"/>
      <c r="D589" s="146">
        <v>385147.93</v>
      </c>
      <c r="E589" s="21"/>
      <c r="F589" s="155">
        <v>44196</v>
      </c>
      <c r="G589" s="152"/>
      <c r="H589" s="155" t="s">
        <v>67</v>
      </c>
      <c r="I589" s="23"/>
      <c r="J589" s="159">
        <v>-1</v>
      </c>
      <c r="K589" s="21"/>
      <c r="L589" s="149">
        <f t="shared" ref="L589:L594" si="54">+ROUND(N589*D589/100,0)</f>
        <v>13673</v>
      </c>
      <c r="M589" s="127"/>
      <c r="N589" s="184">
        <v>3.55</v>
      </c>
      <c r="P589" s="155">
        <v>58806</v>
      </c>
      <c r="Q589" s="152"/>
      <c r="R589" s="155" t="s">
        <v>190</v>
      </c>
      <c r="T589" s="159">
        <v>-5</v>
      </c>
      <c r="U589" s="23"/>
      <c r="V589" s="153">
        <v>1657</v>
      </c>
      <c r="W589" s="131"/>
      <c r="X589" s="162">
        <v>0.43</v>
      </c>
      <c r="Y589" s="23"/>
      <c r="Z589" s="152">
        <f t="shared" ref="Z589:Z594" si="55">+V589-L589</f>
        <v>-12016</v>
      </c>
    </row>
    <row r="590" spans="1:26" x14ac:dyDescent="0.2">
      <c r="A590" s="95">
        <v>332</v>
      </c>
      <c r="B590" s="19" t="s">
        <v>191</v>
      </c>
      <c r="C590" s="148"/>
      <c r="D590" s="146">
        <v>1998052.23</v>
      </c>
      <c r="E590" s="21"/>
      <c r="F590" s="155">
        <v>44196</v>
      </c>
      <c r="G590" s="152"/>
      <c r="H590" s="155" t="s">
        <v>192</v>
      </c>
      <c r="I590" s="23"/>
      <c r="J590" s="159">
        <v>-1</v>
      </c>
      <c r="K590" s="21"/>
      <c r="L590" s="149">
        <f t="shared" si="54"/>
        <v>77924</v>
      </c>
      <c r="M590" s="127"/>
      <c r="N590" s="184">
        <v>3.9</v>
      </c>
      <c r="P590" s="155">
        <v>58806</v>
      </c>
      <c r="Q590" s="152"/>
      <c r="R590" s="155" t="s">
        <v>193</v>
      </c>
      <c r="T590" s="159">
        <v>-6</v>
      </c>
      <c r="U590" s="23"/>
      <c r="V590" s="153">
        <v>15869</v>
      </c>
      <c r="W590" s="131"/>
      <c r="X590" s="162">
        <v>0.79</v>
      </c>
      <c r="Y590" s="23"/>
      <c r="Z590" s="152">
        <f t="shared" si="55"/>
        <v>-62055</v>
      </c>
    </row>
    <row r="591" spans="1:26" x14ac:dyDescent="0.2">
      <c r="A591" s="95">
        <v>333</v>
      </c>
      <c r="B591" s="19" t="s">
        <v>194</v>
      </c>
      <c r="C591" s="148"/>
      <c r="D591" s="146">
        <v>922348.07</v>
      </c>
      <c r="E591" s="21"/>
      <c r="F591" s="155">
        <v>44196</v>
      </c>
      <c r="G591" s="152"/>
      <c r="H591" s="155" t="s">
        <v>195</v>
      </c>
      <c r="I591" s="23"/>
      <c r="J591" s="159">
        <v>-1</v>
      </c>
      <c r="K591" s="21"/>
      <c r="L591" s="149">
        <f t="shared" si="54"/>
        <v>38185</v>
      </c>
      <c r="M591" s="127"/>
      <c r="N591" s="184">
        <v>4.1399999999999997</v>
      </c>
      <c r="P591" s="155">
        <v>58806</v>
      </c>
      <c r="Q591" s="152"/>
      <c r="R591" s="155" t="s">
        <v>196</v>
      </c>
      <c r="T591" s="159">
        <v>-11</v>
      </c>
      <c r="U591" s="23"/>
      <c r="V591" s="153">
        <v>6203</v>
      </c>
      <c r="W591" s="131"/>
      <c r="X591" s="162">
        <v>0.67</v>
      </c>
      <c r="Y591" s="23"/>
      <c r="Z591" s="152">
        <f t="shared" si="55"/>
        <v>-31982</v>
      </c>
    </row>
    <row r="592" spans="1:26" x14ac:dyDescent="0.2">
      <c r="A592" s="95">
        <v>334</v>
      </c>
      <c r="B592" s="19" t="s">
        <v>75</v>
      </c>
      <c r="C592" s="148"/>
      <c r="D592" s="146">
        <v>253389.9</v>
      </c>
      <c r="E592" s="21"/>
      <c r="F592" s="155">
        <v>44196</v>
      </c>
      <c r="G592" s="152"/>
      <c r="H592" s="155" t="s">
        <v>197</v>
      </c>
      <c r="I592" s="23"/>
      <c r="J592" s="159">
        <v>-1</v>
      </c>
      <c r="K592" s="21"/>
      <c r="L592" s="149">
        <f t="shared" si="54"/>
        <v>24706</v>
      </c>
      <c r="M592" s="127"/>
      <c r="N592" s="184">
        <v>9.75</v>
      </c>
      <c r="P592" s="155">
        <v>58806</v>
      </c>
      <c r="Q592" s="152"/>
      <c r="R592" s="155" t="s">
        <v>197</v>
      </c>
      <c r="T592" s="159">
        <v>-6</v>
      </c>
      <c r="U592" s="23"/>
      <c r="V592" s="153">
        <v>2632</v>
      </c>
      <c r="W592" s="131"/>
      <c r="X592" s="162">
        <v>1.04</v>
      </c>
      <c r="Y592" s="23"/>
      <c r="Z592" s="152">
        <f t="shared" si="55"/>
        <v>-22074</v>
      </c>
    </row>
    <row r="593" spans="1:26" x14ac:dyDescent="0.2">
      <c r="A593" s="95">
        <v>335</v>
      </c>
      <c r="B593" s="36" t="s">
        <v>78</v>
      </c>
      <c r="C593" s="148"/>
      <c r="D593" s="146">
        <v>21767.82</v>
      </c>
      <c r="E593" s="21"/>
      <c r="F593" s="155">
        <v>44196</v>
      </c>
      <c r="G593" s="152"/>
      <c r="H593" s="155" t="s">
        <v>198</v>
      </c>
      <c r="I593" s="23"/>
      <c r="J593" s="159">
        <v>0</v>
      </c>
      <c r="K593" s="21"/>
      <c r="L593" s="149">
        <f t="shared" si="54"/>
        <v>864</v>
      </c>
      <c r="M593" s="127"/>
      <c r="N593" s="184">
        <v>3.97</v>
      </c>
      <c r="P593" s="155">
        <v>58806</v>
      </c>
      <c r="Q593" s="152"/>
      <c r="R593" s="155" t="s">
        <v>198</v>
      </c>
      <c r="T593" s="159">
        <v>-4</v>
      </c>
      <c r="U593" s="23"/>
      <c r="V593" s="153">
        <v>131</v>
      </c>
      <c r="W593" s="131"/>
      <c r="X593" s="162">
        <v>0.6</v>
      </c>
      <c r="Y593" s="23"/>
      <c r="Z593" s="152">
        <f t="shared" si="55"/>
        <v>-733</v>
      </c>
    </row>
    <row r="594" spans="1:26" x14ac:dyDescent="0.2">
      <c r="A594" s="95">
        <v>336</v>
      </c>
      <c r="B594" s="19" t="s">
        <v>199</v>
      </c>
      <c r="C594" s="148"/>
      <c r="D594" s="146">
        <v>39505.18</v>
      </c>
      <c r="E594" s="21"/>
      <c r="F594" s="155">
        <v>44196</v>
      </c>
      <c r="G594" s="152"/>
      <c r="H594" s="155" t="s">
        <v>67</v>
      </c>
      <c r="I594" s="23"/>
      <c r="J594" s="159">
        <v>-1</v>
      </c>
      <c r="K594" s="21"/>
      <c r="L594" s="149">
        <f t="shared" si="54"/>
        <v>1722</v>
      </c>
      <c r="M594" s="127"/>
      <c r="N594" s="184">
        <v>4.3600000000000003</v>
      </c>
      <c r="P594" s="155">
        <v>58806</v>
      </c>
      <c r="Q594" s="152"/>
      <c r="R594" s="155" t="s">
        <v>200</v>
      </c>
      <c r="T594" s="159">
        <v>-8</v>
      </c>
      <c r="U594" s="23"/>
      <c r="V594" s="153">
        <v>276</v>
      </c>
      <c r="W594" s="131"/>
      <c r="X594" s="162">
        <v>0.7</v>
      </c>
      <c r="Y594" s="23"/>
      <c r="Z594" s="152">
        <f t="shared" si="55"/>
        <v>-1446</v>
      </c>
    </row>
    <row r="595" spans="1:26" x14ac:dyDescent="0.2">
      <c r="B595" s="42" t="s">
        <v>243</v>
      </c>
      <c r="C595" s="148"/>
      <c r="D595" s="166">
        <f>+SUBTOTAL(9,D588:D594)</f>
        <v>3620211.13</v>
      </c>
      <c r="E595" s="56"/>
      <c r="F595" s="151"/>
      <c r="G595" s="152"/>
      <c r="H595" s="23"/>
      <c r="I595" s="23"/>
      <c r="J595" s="130"/>
      <c r="K595" s="56"/>
      <c r="L595" s="167">
        <f>+SUBTOTAL(9,L588:L594)</f>
        <v>157074</v>
      </c>
      <c r="M595" s="127"/>
      <c r="N595" s="150">
        <f>+ROUND(L595/$D595*100,2)</f>
        <v>4.34</v>
      </c>
      <c r="P595" s="151"/>
      <c r="Q595" s="152"/>
      <c r="T595" s="130"/>
      <c r="U595" s="57"/>
      <c r="V595" s="168">
        <f>+SUBTOTAL(9,V588:V594)</f>
        <v>26768</v>
      </c>
      <c r="W595" s="131"/>
      <c r="X595" s="154">
        <f>+ROUND(V595/D595*100,2)</f>
        <v>0.74</v>
      </c>
      <c r="Y595" s="23"/>
      <c r="Z595" s="191">
        <f>+SUBTOTAL(9,Z588:Z594)</f>
        <v>-130306</v>
      </c>
    </row>
    <row r="596" spans="1:26" x14ac:dyDescent="0.2">
      <c r="C596" s="145"/>
      <c r="E596" s="21"/>
      <c r="F596" s="129"/>
      <c r="G596" s="190"/>
      <c r="H596" s="23"/>
      <c r="I596" s="23"/>
      <c r="J596" s="130"/>
      <c r="K596" s="21"/>
      <c r="L596" s="187"/>
      <c r="M596" s="127"/>
      <c r="N596" s="150"/>
      <c r="P596" s="129"/>
      <c r="Q596" s="190"/>
      <c r="T596" s="130"/>
      <c r="U596" s="23"/>
      <c r="V596" s="188"/>
      <c r="W596" s="131"/>
      <c r="X596" s="154"/>
      <c r="Y596" s="23"/>
      <c r="Z596" s="190"/>
    </row>
    <row r="597" spans="1:26" x14ac:dyDescent="0.2">
      <c r="B597" s="55" t="s">
        <v>244</v>
      </c>
      <c r="C597" s="145"/>
      <c r="E597" s="21"/>
      <c r="F597" s="129"/>
      <c r="G597" s="190"/>
      <c r="H597" s="23"/>
      <c r="I597" s="23"/>
      <c r="J597" s="130"/>
      <c r="K597" s="21"/>
      <c r="L597" s="187"/>
      <c r="M597" s="127"/>
      <c r="N597" s="150"/>
      <c r="P597" s="129"/>
      <c r="Q597" s="190"/>
      <c r="T597" s="130"/>
      <c r="U597" s="23"/>
      <c r="V597" s="188"/>
      <c r="W597" s="131"/>
      <c r="X597" s="154"/>
      <c r="Y597" s="23"/>
      <c r="Z597" s="190"/>
    </row>
    <row r="598" spans="1:26" x14ac:dyDescent="0.2">
      <c r="A598" s="95">
        <v>330.2</v>
      </c>
      <c r="B598" s="19" t="s">
        <v>64</v>
      </c>
      <c r="C598" s="145"/>
      <c r="D598" s="146">
        <v>761579.86</v>
      </c>
      <c r="E598" s="21"/>
      <c r="F598" s="155">
        <v>58075</v>
      </c>
      <c r="G598" s="152"/>
      <c r="H598" s="155" t="s">
        <v>65</v>
      </c>
      <c r="I598" s="23"/>
      <c r="J598" s="159">
        <v>0</v>
      </c>
      <c r="K598" s="21"/>
      <c r="L598" s="149">
        <f t="shared" ref="L598:L604" si="56">+ROUND(N598*D598/100,0)</f>
        <v>6245</v>
      </c>
      <c r="M598" s="127"/>
      <c r="N598" s="184">
        <v>0.82</v>
      </c>
      <c r="P598" s="155">
        <v>58075</v>
      </c>
      <c r="Q598" s="152"/>
      <c r="R598" s="155" t="s">
        <v>65</v>
      </c>
      <c r="T598" s="159">
        <v>0</v>
      </c>
      <c r="U598" s="23"/>
      <c r="V598" s="153">
        <v>6098</v>
      </c>
      <c r="W598" s="131"/>
      <c r="X598" s="162">
        <v>0.8</v>
      </c>
      <c r="Y598" s="23"/>
      <c r="Z598" s="152">
        <f t="shared" ref="Z598:Z604" si="57">+V598-L598</f>
        <v>-147</v>
      </c>
    </row>
    <row r="599" spans="1:26" x14ac:dyDescent="0.2">
      <c r="A599" s="95">
        <v>331</v>
      </c>
      <c r="B599" s="36" t="s">
        <v>66</v>
      </c>
      <c r="C599" s="145"/>
      <c r="D599" s="146">
        <v>17477092.870000001</v>
      </c>
      <c r="E599" s="21"/>
      <c r="F599" s="155">
        <v>58075</v>
      </c>
      <c r="G599" s="152"/>
      <c r="H599" s="155" t="s">
        <v>67</v>
      </c>
      <c r="I599" s="23"/>
      <c r="J599" s="159">
        <v>-6</v>
      </c>
      <c r="K599" s="21"/>
      <c r="L599" s="149">
        <f t="shared" si="56"/>
        <v>279633</v>
      </c>
      <c r="M599" s="127"/>
      <c r="N599" s="184">
        <v>1.6</v>
      </c>
      <c r="P599" s="155">
        <v>58075</v>
      </c>
      <c r="Q599" s="152"/>
      <c r="R599" s="155" t="s">
        <v>190</v>
      </c>
      <c r="T599" s="159">
        <v>-4</v>
      </c>
      <c r="U599" s="23"/>
      <c r="V599" s="153">
        <v>378859</v>
      </c>
      <c r="W599" s="131"/>
      <c r="X599" s="162">
        <v>2.17</v>
      </c>
      <c r="Y599" s="23"/>
      <c r="Z599" s="152">
        <f t="shared" si="57"/>
        <v>99226</v>
      </c>
    </row>
    <row r="600" spans="1:26" x14ac:dyDescent="0.2">
      <c r="A600" s="95">
        <v>332</v>
      </c>
      <c r="B600" s="19" t="s">
        <v>191</v>
      </c>
      <c r="C600" s="145"/>
      <c r="D600" s="146">
        <v>32820962.09</v>
      </c>
      <c r="E600" s="21"/>
      <c r="F600" s="155">
        <v>58075</v>
      </c>
      <c r="G600" s="152"/>
      <c r="H600" s="155" t="s">
        <v>192</v>
      </c>
      <c r="I600" s="23"/>
      <c r="J600" s="159">
        <v>-8</v>
      </c>
      <c r="K600" s="21"/>
      <c r="L600" s="149">
        <f t="shared" si="56"/>
        <v>459493</v>
      </c>
      <c r="M600" s="127"/>
      <c r="N600" s="184">
        <v>1.4</v>
      </c>
      <c r="P600" s="155">
        <v>58075</v>
      </c>
      <c r="Q600" s="152"/>
      <c r="R600" s="155" t="s">
        <v>193</v>
      </c>
      <c r="T600" s="159">
        <v>-7</v>
      </c>
      <c r="U600" s="23"/>
      <c r="V600" s="153">
        <v>434421</v>
      </c>
      <c r="W600" s="131"/>
      <c r="X600" s="162">
        <v>1.32</v>
      </c>
      <c r="Y600" s="23"/>
      <c r="Z600" s="152">
        <f t="shared" si="57"/>
        <v>-25072</v>
      </c>
    </row>
    <row r="601" spans="1:26" x14ac:dyDescent="0.2">
      <c r="A601" s="95">
        <v>333</v>
      </c>
      <c r="B601" s="19" t="s">
        <v>194</v>
      </c>
      <c r="C601" s="145"/>
      <c r="D601" s="146">
        <v>14238998.310000001</v>
      </c>
      <c r="E601" s="21"/>
      <c r="F601" s="155">
        <v>58075</v>
      </c>
      <c r="G601" s="152"/>
      <c r="H601" s="155" t="s">
        <v>195</v>
      </c>
      <c r="I601" s="23"/>
      <c r="J601" s="159">
        <v>-15</v>
      </c>
      <c r="K601" s="21"/>
      <c r="L601" s="149">
        <f t="shared" si="56"/>
        <v>239215</v>
      </c>
      <c r="M601" s="127"/>
      <c r="N601" s="184">
        <v>1.68</v>
      </c>
      <c r="P601" s="155">
        <v>58075</v>
      </c>
      <c r="Q601" s="152"/>
      <c r="R601" s="155" t="s">
        <v>196</v>
      </c>
      <c r="T601" s="159">
        <v>-10</v>
      </c>
      <c r="U601" s="23"/>
      <c r="V601" s="153">
        <v>270961</v>
      </c>
      <c r="W601" s="131"/>
      <c r="X601" s="162">
        <v>1.9</v>
      </c>
      <c r="Y601" s="23"/>
      <c r="Z601" s="152">
        <f t="shared" si="57"/>
        <v>31746</v>
      </c>
    </row>
    <row r="602" spans="1:26" x14ac:dyDescent="0.2">
      <c r="A602" s="95">
        <v>334</v>
      </c>
      <c r="B602" s="19" t="s">
        <v>75</v>
      </c>
      <c r="C602" s="145"/>
      <c r="D602" s="146">
        <v>3786866.01</v>
      </c>
      <c r="E602" s="21"/>
      <c r="F602" s="155">
        <v>58075</v>
      </c>
      <c r="G602" s="152"/>
      <c r="H602" s="155" t="s">
        <v>197</v>
      </c>
      <c r="I602" s="23"/>
      <c r="J602" s="159">
        <v>-9</v>
      </c>
      <c r="K602" s="21"/>
      <c r="L602" s="149">
        <f t="shared" si="56"/>
        <v>81039</v>
      </c>
      <c r="M602" s="127"/>
      <c r="N602" s="184">
        <v>2.14</v>
      </c>
      <c r="P602" s="155">
        <v>58075</v>
      </c>
      <c r="Q602" s="152"/>
      <c r="R602" s="155" t="s">
        <v>197</v>
      </c>
      <c r="T602" s="159">
        <v>-6</v>
      </c>
      <c r="U602" s="23"/>
      <c r="V602" s="153">
        <v>83465</v>
      </c>
      <c r="W602" s="131"/>
      <c r="X602" s="162">
        <v>2.2000000000000002</v>
      </c>
      <c r="Y602" s="23"/>
      <c r="Z602" s="152">
        <f t="shared" si="57"/>
        <v>2426</v>
      </c>
    </row>
    <row r="603" spans="1:26" x14ac:dyDescent="0.2">
      <c r="A603" s="95">
        <v>335</v>
      </c>
      <c r="B603" s="36" t="s">
        <v>78</v>
      </c>
      <c r="C603" s="145"/>
      <c r="D603" s="146">
        <v>540554.21</v>
      </c>
      <c r="E603" s="21"/>
      <c r="F603" s="155">
        <v>58075</v>
      </c>
      <c r="G603" s="152"/>
      <c r="H603" s="155" t="s">
        <v>198</v>
      </c>
      <c r="I603" s="23"/>
      <c r="J603" s="159">
        <v>-5</v>
      </c>
      <c r="K603" s="21"/>
      <c r="L603" s="149">
        <f t="shared" si="56"/>
        <v>7568</v>
      </c>
      <c r="M603" s="127"/>
      <c r="N603" s="184">
        <v>1.4</v>
      </c>
      <c r="P603" s="155">
        <v>58075</v>
      </c>
      <c r="Q603" s="152"/>
      <c r="R603" s="155" t="s">
        <v>198</v>
      </c>
      <c r="T603" s="159">
        <v>-5</v>
      </c>
      <c r="U603" s="23"/>
      <c r="V603" s="153">
        <v>7650</v>
      </c>
      <c r="W603" s="131"/>
      <c r="X603" s="162">
        <v>1.42</v>
      </c>
      <c r="Y603" s="23"/>
      <c r="Z603" s="152">
        <f t="shared" si="57"/>
        <v>82</v>
      </c>
    </row>
    <row r="604" spans="1:26" x14ac:dyDescent="0.2">
      <c r="A604" s="95">
        <v>336</v>
      </c>
      <c r="B604" s="19" t="s">
        <v>199</v>
      </c>
      <c r="C604" s="145"/>
      <c r="D604" s="146">
        <v>2029390.72</v>
      </c>
      <c r="E604" s="21"/>
      <c r="F604" s="155">
        <v>58075</v>
      </c>
      <c r="G604" s="152"/>
      <c r="H604" s="155" t="s">
        <v>67</v>
      </c>
      <c r="I604" s="23"/>
      <c r="J604" s="159">
        <v>-5</v>
      </c>
      <c r="K604" s="21"/>
      <c r="L604" s="149">
        <f t="shared" si="56"/>
        <v>35717</v>
      </c>
      <c r="M604" s="127"/>
      <c r="N604" s="184">
        <v>1.76</v>
      </c>
      <c r="P604" s="155">
        <v>58075</v>
      </c>
      <c r="Q604" s="152"/>
      <c r="R604" s="155" t="s">
        <v>200</v>
      </c>
      <c r="T604" s="159">
        <v>-6</v>
      </c>
      <c r="U604" s="23"/>
      <c r="V604" s="153">
        <v>40954</v>
      </c>
      <c r="W604" s="131"/>
      <c r="X604" s="162">
        <v>2.02</v>
      </c>
      <c r="Y604" s="23"/>
      <c r="Z604" s="152">
        <f t="shared" si="57"/>
        <v>5237</v>
      </c>
    </row>
    <row r="605" spans="1:26" x14ac:dyDescent="0.2">
      <c r="B605" s="42" t="s">
        <v>245</v>
      </c>
      <c r="C605" s="148"/>
      <c r="D605" s="166">
        <f>+SUBTOTAL(9,D598:D604)</f>
        <v>71655444.069999993</v>
      </c>
      <c r="E605" s="56"/>
      <c r="F605" s="151"/>
      <c r="G605" s="152"/>
      <c r="H605" s="23"/>
      <c r="I605" s="23"/>
      <c r="J605" s="130"/>
      <c r="K605" s="56"/>
      <c r="L605" s="167">
        <f>+SUBTOTAL(9,L598:L604)</f>
        <v>1108910</v>
      </c>
      <c r="M605" s="127"/>
      <c r="N605" s="150">
        <f>+ROUND(L605/$D605*100,2)</f>
        <v>1.55</v>
      </c>
      <c r="P605" s="151"/>
      <c r="Q605" s="152"/>
      <c r="T605" s="130"/>
      <c r="U605" s="57"/>
      <c r="V605" s="168">
        <f>+SUBTOTAL(9,V598:V604)</f>
        <v>1222408</v>
      </c>
      <c r="W605" s="131"/>
      <c r="X605" s="154">
        <f>+ROUND(V605/D605*100,2)</f>
        <v>1.71</v>
      </c>
      <c r="Y605" s="23"/>
      <c r="Z605" s="191">
        <f>+SUBTOTAL(9,Z598:Z604)</f>
        <v>113498</v>
      </c>
    </row>
    <row r="606" spans="1:26" x14ac:dyDescent="0.2">
      <c r="B606" s="21"/>
      <c r="C606" s="19"/>
      <c r="D606" s="95"/>
      <c r="E606" s="19"/>
      <c r="F606" s="23"/>
      <c r="G606" s="24"/>
      <c r="H606" s="24"/>
      <c r="I606" s="24"/>
      <c r="J606" s="63"/>
      <c r="K606" s="19"/>
      <c r="L606" s="61"/>
      <c r="M606" s="62"/>
      <c r="N606" s="150"/>
      <c r="P606" s="23"/>
      <c r="Q606" s="24"/>
      <c r="R606" s="24"/>
      <c r="S606" s="24"/>
      <c r="T606" s="63"/>
      <c r="U606" s="24"/>
      <c r="V606" s="64"/>
      <c r="W606" s="65"/>
      <c r="X606" s="154"/>
      <c r="Y606" s="23"/>
      <c r="Z606" s="102"/>
    </row>
    <row r="607" spans="1:26" x14ac:dyDescent="0.2">
      <c r="A607" s="101"/>
      <c r="B607" s="24" t="s">
        <v>246</v>
      </c>
      <c r="C607" s="24"/>
      <c r="D607" s="192"/>
      <c r="E607" s="24"/>
      <c r="F607" s="23"/>
      <c r="G607" s="24"/>
      <c r="H607" s="24"/>
      <c r="I607" s="24"/>
      <c r="J607" s="66" t="s">
        <v>247</v>
      </c>
      <c r="K607" s="24"/>
      <c r="L607" s="171">
        <v>1770617</v>
      </c>
      <c r="M607" s="131"/>
      <c r="N607" s="154"/>
      <c r="O607" s="110"/>
      <c r="P607" s="23"/>
      <c r="Q607" s="24"/>
      <c r="R607" s="24"/>
      <c r="S607" s="24"/>
      <c r="T607" s="66" t="s">
        <v>247</v>
      </c>
      <c r="U607" s="24"/>
      <c r="V607" s="171">
        <v>-448124.88800000085</v>
      </c>
      <c r="W607" s="131"/>
      <c r="X607" s="154"/>
      <c r="Y607" s="23"/>
      <c r="Z607" s="193">
        <f t="shared" ref="Z607" si="58">+V607-L607</f>
        <v>-2218741.8880000007</v>
      </c>
    </row>
    <row r="608" spans="1:26" x14ac:dyDescent="0.2">
      <c r="B608" s="36"/>
      <c r="C608" s="19"/>
      <c r="D608" s="194"/>
      <c r="E608" s="67"/>
      <c r="F608" s="23"/>
      <c r="G608" s="24"/>
      <c r="H608" s="24"/>
      <c r="I608" s="24"/>
      <c r="J608" s="63"/>
      <c r="K608" s="67"/>
      <c r="L608" s="149"/>
      <c r="M608" s="62"/>
      <c r="N608" s="150"/>
      <c r="P608" s="23"/>
      <c r="Q608" s="24"/>
      <c r="R608" s="24"/>
      <c r="S608" s="24"/>
      <c r="T608" s="63"/>
      <c r="U608" s="41"/>
      <c r="V608" s="153"/>
      <c r="W608" s="65"/>
      <c r="X608" s="154"/>
      <c r="Y608" s="23"/>
      <c r="Z608" s="5"/>
    </row>
    <row r="609" spans="1:26" x14ac:dyDescent="0.2">
      <c r="A609" s="195"/>
      <c r="B609" s="46" t="s">
        <v>248</v>
      </c>
      <c r="C609" s="19"/>
      <c r="D609" s="272">
        <f>+SUBTOTAL(9,D400:D608)</f>
        <v>995097430.92000031</v>
      </c>
      <c r="E609" s="54"/>
      <c r="F609" s="23"/>
      <c r="G609" s="24"/>
      <c r="H609" s="24"/>
      <c r="I609" s="24"/>
      <c r="J609" s="130"/>
      <c r="K609" s="54"/>
      <c r="L609" s="465">
        <f>+SUBTOTAL(9,L400:L608)</f>
        <v>29943661</v>
      </c>
      <c r="M609" s="127"/>
      <c r="N609" s="196">
        <f>+ROUND(L609/$D609*100,2)</f>
        <v>3.01</v>
      </c>
      <c r="P609" s="23"/>
      <c r="Q609" s="24"/>
      <c r="R609" s="24"/>
      <c r="S609" s="24"/>
      <c r="T609" s="130"/>
      <c r="U609" s="53"/>
      <c r="V609" s="466">
        <f>+SUBTOTAL(9,V400:V608)</f>
        <v>30467681.112</v>
      </c>
      <c r="W609" s="131"/>
      <c r="X609" s="197">
        <f>+ROUND(V609/D609*100,2)</f>
        <v>3.06</v>
      </c>
      <c r="Y609" s="23"/>
      <c r="Z609" s="273">
        <f>+SUBTOTAL(9,Z400:Z608)</f>
        <v>524020.11199999927</v>
      </c>
    </row>
    <row r="610" spans="1:26" x14ac:dyDescent="0.2">
      <c r="B610" s="21"/>
      <c r="C610" s="19"/>
      <c r="D610" s="95"/>
      <c r="E610" s="19"/>
      <c r="F610" s="23"/>
      <c r="G610" s="24"/>
      <c r="H610" s="24"/>
      <c r="I610" s="24"/>
      <c r="J610" s="63"/>
      <c r="K610" s="19"/>
      <c r="L610" s="187"/>
      <c r="M610" s="62"/>
      <c r="N610" s="150"/>
      <c r="P610" s="23"/>
      <c r="Q610" s="24"/>
      <c r="R610" s="24"/>
      <c r="S610" s="24"/>
      <c r="T610" s="63"/>
      <c r="U610" s="24"/>
      <c r="V610" s="188"/>
      <c r="W610" s="65"/>
      <c r="X610" s="154"/>
      <c r="Y610" s="23"/>
      <c r="Z610" s="102"/>
    </row>
    <row r="611" spans="1:26" x14ac:dyDescent="0.2">
      <c r="A611" s="116"/>
      <c r="B611" s="21"/>
      <c r="C611" s="145"/>
      <c r="E611" s="21"/>
      <c r="F611" s="129"/>
      <c r="G611" s="190"/>
      <c r="H611" s="23"/>
      <c r="I611" s="23"/>
      <c r="J611" s="130"/>
      <c r="K611" s="21"/>
      <c r="L611" s="187"/>
      <c r="M611" s="127"/>
      <c r="N611" s="150"/>
      <c r="P611" s="129"/>
      <c r="Q611" s="190"/>
      <c r="T611" s="130"/>
      <c r="U611" s="23"/>
      <c r="V611" s="188"/>
      <c r="W611" s="131"/>
      <c r="X611" s="154"/>
      <c r="Y611" s="23"/>
      <c r="Z611" s="190"/>
    </row>
    <row r="612" spans="1:26" x14ac:dyDescent="0.2">
      <c r="A612" s="133" t="s">
        <v>249</v>
      </c>
      <c r="B612" s="38"/>
      <c r="C612" s="145"/>
      <c r="E612" s="21"/>
      <c r="F612" s="129"/>
      <c r="G612" s="190"/>
      <c r="H612" s="23"/>
      <c r="I612" s="23"/>
      <c r="J612" s="130"/>
      <c r="K612" s="21"/>
      <c r="L612" s="187"/>
      <c r="M612" s="127"/>
      <c r="N612" s="150"/>
      <c r="P612" s="129"/>
      <c r="Q612" s="190"/>
      <c r="T612" s="130"/>
      <c r="U612" s="23"/>
      <c r="V612" s="188"/>
      <c r="W612" s="131"/>
      <c r="X612" s="154"/>
      <c r="Y612" s="23"/>
      <c r="Z612" s="190"/>
    </row>
    <row r="613" spans="1:26" x14ac:dyDescent="0.2">
      <c r="A613" s="133"/>
      <c r="B613" s="38"/>
      <c r="C613" s="145"/>
      <c r="E613" s="21"/>
      <c r="F613" s="129"/>
      <c r="G613" s="190"/>
      <c r="H613" s="23"/>
      <c r="I613" s="23"/>
      <c r="J613" s="130"/>
      <c r="K613" s="21"/>
      <c r="L613" s="187"/>
      <c r="M613" s="127"/>
      <c r="N613" s="150"/>
      <c r="P613" s="129"/>
      <c r="Q613" s="190"/>
      <c r="T613" s="130"/>
      <c r="U613" s="23"/>
      <c r="V613" s="188"/>
      <c r="W613" s="131"/>
      <c r="X613" s="154"/>
      <c r="Y613" s="23"/>
      <c r="Z613" s="190"/>
    </row>
    <row r="614" spans="1:26" x14ac:dyDescent="0.2">
      <c r="A614" s="198"/>
      <c r="B614" s="68" t="s">
        <v>250</v>
      </c>
      <c r="C614" s="145"/>
      <c r="E614" s="21"/>
      <c r="F614" s="129"/>
      <c r="G614" s="190"/>
      <c r="H614" s="23"/>
      <c r="I614" s="23"/>
      <c r="J614" s="130"/>
      <c r="K614" s="21"/>
      <c r="L614" s="187"/>
      <c r="M614" s="127"/>
      <c r="N614" s="150"/>
      <c r="P614" s="129"/>
      <c r="Q614" s="190"/>
      <c r="T614" s="130"/>
      <c r="U614" s="23"/>
      <c r="V614" s="188"/>
      <c r="W614" s="131"/>
      <c r="X614" s="154"/>
      <c r="Y614" s="23"/>
      <c r="Z614" s="190"/>
    </row>
    <row r="615" spans="1:26" x14ac:dyDescent="0.2">
      <c r="A615" s="116">
        <v>341</v>
      </c>
      <c r="B615" s="36" t="s">
        <v>66</v>
      </c>
      <c r="C615" s="145"/>
      <c r="D615" s="146">
        <v>24441480.260000002</v>
      </c>
      <c r="E615" s="21"/>
      <c r="F615" s="155">
        <v>52596</v>
      </c>
      <c r="G615" s="152"/>
      <c r="H615" s="155" t="s">
        <v>251</v>
      </c>
      <c r="I615" s="23"/>
      <c r="J615" s="159">
        <v>-3</v>
      </c>
      <c r="K615" s="21"/>
      <c r="L615" s="149">
        <f t="shared" ref="L615:L620" si="59">+ROUND(N615*D615/100,0)</f>
        <v>647699</v>
      </c>
      <c r="M615" s="127"/>
      <c r="N615" s="184">
        <v>2.65</v>
      </c>
      <c r="P615" s="155">
        <v>52596</v>
      </c>
      <c r="Q615" s="152"/>
      <c r="R615" s="155" t="s">
        <v>251</v>
      </c>
      <c r="T615" s="159">
        <v>-3</v>
      </c>
      <c r="U615" s="23"/>
      <c r="V615" s="153">
        <v>706877</v>
      </c>
      <c r="W615" s="131"/>
      <c r="X615" s="162">
        <v>2.89</v>
      </c>
      <c r="Y615" s="23"/>
      <c r="Z615" s="152">
        <f t="shared" ref="Z615:Z620" si="60">+V615-L615</f>
        <v>59178</v>
      </c>
    </row>
    <row r="616" spans="1:26" x14ac:dyDescent="0.2">
      <c r="A616" s="116">
        <v>342</v>
      </c>
      <c r="B616" s="36" t="s">
        <v>252</v>
      </c>
      <c r="C616" s="145"/>
      <c r="D616" s="146">
        <v>1572435.8</v>
      </c>
      <c r="E616" s="21"/>
      <c r="F616" s="155">
        <v>52596</v>
      </c>
      <c r="G616" s="152"/>
      <c r="H616" s="155" t="s">
        <v>253</v>
      </c>
      <c r="I616" s="23"/>
      <c r="J616" s="159">
        <v>-2</v>
      </c>
      <c r="K616" s="21"/>
      <c r="L616" s="149">
        <f t="shared" si="59"/>
        <v>45129</v>
      </c>
      <c r="M616" s="127"/>
      <c r="N616" s="184">
        <v>2.87</v>
      </c>
      <c r="P616" s="155">
        <v>52596</v>
      </c>
      <c r="Q616" s="152"/>
      <c r="R616" s="155" t="s">
        <v>253</v>
      </c>
      <c r="T616" s="159">
        <v>-3</v>
      </c>
      <c r="U616" s="23"/>
      <c r="V616" s="153">
        <v>48852</v>
      </c>
      <c r="W616" s="131"/>
      <c r="X616" s="162">
        <v>3.11</v>
      </c>
      <c r="Y616" s="23"/>
      <c r="Z616" s="152">
        <f t="shared" si="60"/>
        <v>3723</v>
      </c>
    </row>
    <row r="617" spans="1:26" x14ac:dyDescent="0.2">
      <c r="A617" s="116">
        <v>343</v>
      </c>
      <c r="B617" s="36" t="s">
        <v>254</v>
      </c>
      <c r="C617" s="145"/>
      <c r="D617" s="146">
        <v>207734782.11000001</v>
      </c>
      <c r="E617" s="21"/>
      <c r="F617" s="155">
        <v>52596</v>
      </c>
      <c r="G617" s="152"/>
      <c r="H617" s="155" t="s">
        <v>255</v>
      </c>
      <c r="I617" s="23"/>
      <c r="J617" s="159">
        <v>-4</v>
      </c>
      <c r="K617" s="21"/>
      <c r="L617" s="149">
        <f t="shared" si="59"/>
        <v>6315137</v>
      </c>
      <c r="M617" s="127"/>
      <c r="N617" s="184">
        <v>3.04</v>
      </c>
      <c r="P617" s="155">
        <v>52596</v>
      </c>
      <c r="Q617" s="152"/>
      <c r="R617" s="155" t="s">
        <v>494</v>
      </c>
      <c r="T617" s="159">
        <v>-5</v>
      </c>
      <c r="U617" s="23"/>
      <c r="V617" s="153">
        <v>8558722</v>
      </c>
      <c r="W617" s="131"/>
      <c r="X617" s="162">
        <v>4.12</v>
      </c>
      <c r="Y617" s="23"/>
      <c r="Z617" s="152">
        <f t="shared" si="60"/>
        <v>2243585</v>
      </c>
    </row>
    <row r="618" spans="1:26" x14ac:dyDescent="0.2">
      <c r="A618" s="116">
        <v>344</v>
      </c>
      <c r="B618" s="36" t="s">
        <v>257</v>
      </c>
      <c r="C618" s="145"/>
      <c r="D618" s="146">
        <v>69377785.170000002</v>
      </c>
      <c r="E618" s="21"/>
      <c r="F618" s="155">
        <v>52596</v>
      </c>
      <c r="G618" s="152"/>
      <c r="H618" s="155" t="s">
        <v>253</v>
      </c>
      <c r="I618" s="23"/>
      <c r="J618" s="159">
        <v>-4</v>
      </c>
      <c r="K618" s="21"/>
      <c r="L618" s="149">
        <f t="shared" si="59"/>
        <v>2039707</v>
      </c>
      <c r="M618" s="127"/>
      <c r="N618" s="184">
        <v>2.94</v>
      </c>
      <c r="P618" s="155">
        <v>52596</v>
      </c>
      <c r="Q618" s="152"/>
      <c r="R618" s="155" t="s">
        <v>258</v>
      </c>
      <c r="T618" s="159">
        <v>-5</v>
      </c>
      <c r="U618" s="23"/>
      <c r="V618" s="153">
        <v>2179132</v>
      </c>
      <c r="W618" s="131"/>
      <c r="X618" s="162">
        <v>3.14</v>
      </c>
      <c r="Y618" s="23"/>
      <c r="Z618" s="152">
        <f t="shared" si="60"/>
        <v>139425</v>
      </c>
    </row>
    <row r="619" spans="1:26" x14ac:dyDescent="0.2">
      <c r="A619" s="116">
        <v>345</v>
      </c>
      <c r="B619" s="19" t="s">
        <v>75</v>
      </c>
      <c r="C619" s="145"/>
      <c r="D619" s="146">
        <v>39019912.060000002</v>
      </c>
      <c r="E619" s="21"/>
      <c r="F619" s="155">
        <v>52596</v>
      </c>
      <c r="G619" s="152"/>
      <c r="H619" s="155" t="s">
        <v>259</v>
      </c>
      <c r="I619" s="23"/>
      <c r="J619" s="159">
        <v>-3</v>
      </c>
      <c r="K619" s="21"/>
      <c r="L619" s="149">
        <f t="shared" si="59"/>
        <v>1049636</v>
      </c>
      <c r="M619" s="127"/>
      <c r="N619" s="184">
        <v>2.69</v>
      </c>
      <c r="P619" s="155">
        <v>52596</v>
      </c>
      <c r="Q619" s="152"/>
      <c r="R619" s="155" t="s">
        <v>259</v>
      </c>
      <c r="T619" s="159">
        <v>-2</v>
      </c>
      <c r="U619" s="23"/>
      <c r="V619" s="153">
        <v>1118927</v>
      </c>
      <c r="W619" s="131"/>
      <c r="X619" s="162">
        <v>2.87</v>
      </c>
      <c r="Y619" s="23"/>
      <c r="Z619" s="152">
        <f t="shared" si="60"/>
        <v>69291</v>
      </c>
    </row>
    <row r="620" spans="1:26" x14ac:dyDescent="0.2">
      <c r="A620" s="116">
        <v>346</v>
      </c>
      <c r="B620" s="36" t="s">
        <v>78</v>
      </c>
      <c r="C620" s="145"/>
      <c r="D620" s="146">
        <v>3253397.23</v>
      </c>
      <c r="E620" s="21"/>
      <c r="F620" s="155">
        <v>52596</v>
      </c>
      <c r="G620" s="152"/>
      <c r="H620" s="155" t="s">
        <v>260</v>
      </c>
      <c r="I620" s="23"/>
      <c r="J620" s="159">
        <v>-1</v>
      </c>
      <c r="K620" s="21"/>
      <c r="L620" s="149">
        <f t="shared" si="59"/>
        <v>86540</v>
      </c>
      <c r="M620" s="127"/>
      <c r="N620" s="184">
        <v>2.66</v>
      </c>
      <c r="P620" s="155">
        <v>52596</v>
      </c>
      <c r="Q620" s="152"/>
      <c r="R620" s="155" t="s">
        <v>260</v>
      </c>
      <c r="T620" s="159">
        <v>-2</v>
      </c>
      <c r="U620" s="23"/>
      <c r="V620" s="153">
        <v>94552</v>
      </c>
      <c r="W620" s="131"/>
      <c r="X620" s="162">
        <v>2.91</v>
      </c>
      <c r="Y620" s="23"/>
      <c r="Z620" s="152">
        <f t="shared" si="60"/>
        <v>8012</v>
      </c>
    </row>
    <row r="621" spans="1:26" x14ac:dyDescent="0.2">
      <c r="A621" s="116"/>
      <c r="B621" s="42" t="s">
        <v>261</v>
      </c>
      <c r="C621" s="148"/>
      <c r="D621" s="166">
        <f>+SUBTOTAL(9,D615:D620)</f>
        <v>345399792.63000005</v>
      </c>
      <c r="E621" s="56"/>
      <c r="F621" s="151"/>
      <c r="G621" s="152"/>
      <c r="H621" s="23"/>
      <c r="I621" s="23"/>
      <c r="J621" s="130"/>
      <c r="K621" s="56"/>
      <c r="L621" s="167">
        <f>+SUBTOTAL(9,L615:L620)</f>
        <v>10183848</v>
      </c>
      <c r="M621" s="127"/>
      <c r="N621" s="150">
        <f>+ROUND(L621/$D621*100,2)</f>
        <v>2.95</v>
      </c>
      <c r="P621" s="151"/>
      <c r="Q621" s="152"/>
      <c r="T621" s="130"/>
      <c r="U621" s="57"/>
      <c r="V621" s="168">
        <f>+SUBTOTAL(9,V615:V620)</f>
        <v>12707062</v>
      </c>
      <c r="W621" s="131"/>
      <c r="X621" s="154">
        <f>+ROUND(V621/D621*100,2)</f>
        <v>3.68</v>
      </c>
      <c r="Y621" s="23"/>
      <c r="Z621" s="191">
        <f>+SUBTOTAL(9,Z615:Z620)</f>
        <v>2523214</v>
      </c>
    </row>
    <row r="622" spans="1:26" x14ac:dyDescent="0.2">
      <c r="A622" s="116"/>
      <c r="B622" s="21"/>
      <c r="C622" s="145"/>
      <c r="E622" s="21"/>
      <c r="F622" s="129"/>
      <c r="G622" s="190"/>
      <c r="H622" s="23"/>
      <c r="I622" s="23"/>
      <c r="J622" s="130"/>
      <c r="K622" s="21"/>
      <c r="L622" s="187"/>
      <c r="M622" s="127"/>
      <c r="N622" s="150"/>
      <c r="P622" s="129"/>
      <c r="Q622" s="190"/>
      <c r="T622" s="130"/>
      <c r="U622" s="23"/>
      <c r="V622" s="188"/>
      <c r="W622" s="131"/>
      <c r="X622" s="154"/>
      <c r="Y622" s="23"/>
      <c r="Z622" s="190"/>
    </row>
    <row r="623" spans="1:26" x14ac:dyDescent="0.2">
      <c r="A623" s="198"/>
      <c r="B623" s="68" t="s">
        <v>262</v>
      </c>
      <c r="C623" s="145"/>
      <c r="E623" s="21"/>
      <c r="F623" s="129"/>
      <c r="G623" s="190"/>
      <c r="H623" s="23"/>
      <c r="I623" s="23"/>
      <c r="J623" s="130"/>
      <c r="K623" s="21"/>
      <c r="L623" s="187"/>
      <c r="M623" s="127"/>
      <c r="N623" s="150"/>
      <c r="P623" s="129"/>
      <c r="Q623" s="190"/>
      <c r="T623" s="130"/>
      <c r="U623" s="23"/>
      <c r="V623" s="188"/>
      <c r="W623" s="131"/>
      <c r="X623" s="154"/>
      <c r="Y623" s="23"/>
      <c r="Z623" s="190"/>
    </row>
    <row r="624" spans="1:26" x14ac:dyDescent="0.2">
      <c r="A624" s="116">
        <v>341</v>
      </c>
      <c r="B624" s="36" t="s">
        <v>66</v>
      </c>
      <c r="C624" s="145"/>
      <c r="D624" s="146">
        <v>44182772.350000001</v>
      </c>
      <c r="E624" s="21"/>
      <c r="F624" s="155">
        <v>53327</v>
      </c>
      <c r="G624" s="152"/>
      <c r="H624" s="155" t="s">
        <v>251</v>
      </c>
      <c r="I624" s="23"/>
      <c r="J624" s="159">
        <v>-3</v>
      </c>
      <c r="K624" s="21"/>
      <c r="L624" s="149">
        <f t="shared" ref="L624:L629" si="61">+ROUND(N624*D624/100,0)</f>
        <v>1144334</v>
      </c>
      <c r="M624" s="127"/>
      <c r="N624" s="184">
        <v>2.59</v>
      </c>
      <c r="P624" s="155">
        <v>53327</v>
      </c>
      <c r="Q624" s="152"/>
      <c r="R624" s="155" t="s">
        <v>251</v>
      </c>
      <c r="T624" s="159">
        <v>-3</v>
      </c>
      <c r="U624" s="23"/>
      <c r="V624" s="153">
        <v>1354655</v>
      </c>
      <c r="W624" s="131"/>
      <c r="X624" s="162">
        <v>3.07</v>
      </c>
      <c r="Y624" s="23"/>
      <c r="Z624" s="152">
        <f t="shared" ref="Z624:Z629" si="62">+V624-L624</f>
        <v>210321</v>
      </c>
    </row>
    <row r="625" spans="1:26" x14ac:dyDescent="0.2">
      <c r="A625" s="116">
        <v>342</v>
      </c>
      <c r="B625" s="36" t="s">
        <v>252</v>
      </c>
      <c r="C625" s="145"/>
      <c r="D625" s="146">
        <v>3254103.1</v>
      </c>
      <c r="E625" s="21"/>
      <c r="F625" s="155">
        <v>53327</v>
      </c>
      <c r="G625" s="152"/>
      <c r="H625" s="155" t="s">
        <v>253</v>
      </c>
      <c r="I625" s="23"/>
      <c r="J625" s="159">
        <v>-2</v>
      </c>
      <c r="K625" s="21"/>
      <c r="L625" s="149">
        <f t="shared" si="61"/>
        <v>91115</v>
      </c>
      <c r="M625" s="127"/>
      <c r="N625" s="184">
        <v>2.8</v>
      </c>
      <c r="P625" s="155">
        <v>53327</v>
      </c>
      <c r="Q625" s="152"/>
      <c r="R625" s="155" t="s">
        <v>253</v>
      </c>
      <c r="T625" s="159">
        <v>-3</v>
      </c>
      <c r="U625" s="23"/>
      <c r="V625" s="153">
        <v>109184</v>
      </c>
      <c r="W625" s="131"/>
      <c r="X625" s="162">
        <v>3.36</v>
      </c>
      <c r="Y625" s="23"/>
      <c r="Z625" s="152">
        <f t="shared" si="62"/>
        <v>18069</v>
      </c>
    </row>
    <row r="626" spans="1:26" x14ac:dyDescent="0.2">
      <c r="A626" s="116">
        <v>343</v>
      </c>
      <c r="B626" s="36" t="s">
        <v>254</v>
      </c>
      <c r="C626" s="145"/>
      <c r="D626" s="146">
        <v>187632359.11000001</v>
      </c>
      <c r="E626" s="21"/>
      <c r="F626" s="155">
        <v>53327</v>
      </c>
      <c r="G626" s="152"/>
      <c r="H626" s="155" t="s">
        <v>255</v>
      </c>
      <c r="I626" s="23"/>
      <c r="J626" s="159">
        <v>-4</v>
      </c>
      <c r="K626" s="21"/>
      <c r="L626" s="149">
        <f t="shared" si="61"/>
        <v>5647734</v>
      </c>
      <c r="M626" s="127"/>
      <c r="N626" s="184">
        <v>3.01</v>
      </c>
      <c r="P626" s="155">
        <v>53327</v>
      </c>
      <c r="Q626" s="152"/>
      <c r="R626" s="155" t="s">
        <v>494</v>
      </c>
      <c r="T626" s="159">
        <v>-6</v>
      </c>
      <c r="U626" s="23"/>
      <c r="V626" s="153">
        <v>8161180</v>
      </c>
      <c r="W626" s="131"/>
      <c r="X626" s="162">
        <v>4.3499999999999996</v>
      </c>
      <c r="Y626" s="23"/>
      <c r="Z626" s="152">
        <f t="shared" si="62"/>
        <v>2513446</v>
      </c>
    </row>
    <row r="627" spans="1:26" x14ac:dyDescent="0.2">
      <c r="A627" s="116">
        <v>344</v>
      </c>
      <c r="B627" s="36" t="s">
        <v>257</v>
      </c>
      <c r="C627" s="145"/>
      <c r="D627" s="146">
        <v>62511583.670000002</v>
      </c>
      <c r="E627" s="21"/>
      <c r="F627" s="155">
        <v>53327</v>
      </c>
      <c r="G627" s="152"/>
      <c r="H627" s="155" t="s">
        <v>253</v>
      </c>
      <c r="I627" s="23"/>
      <c r="J627" s="159">
        <v>-4</v>
      </c>
      <c r="K627" s="21"/>
      <c r="L627" s="149">
        <f t="shared" si="61"/>
        <v>1819087</v>
      </c>
      <c r="M627" s="127"/>
      <c r="N627" s="184">
        <v>2.91</v>
      </c>
      <c r="P627" s="155">
        <v>53327</v>
      </c>
      <c r="Q627" s="152"/>
      <c r="R627" s="155" t="s">
        <v>258</v>
      </c>
      <c r="T627" s="159">
        <v>-5</v>
      </c>
      <c r="U627" s="23"/>
      <c r="V627" s="153">
        <v>2106343</v>
      </c>
      <c r="W627" s="131"/>
      <c r="X627" s="162">
        <v>3.37</v>
      </c>
      <c r="Y627" s="23"/>
      <c r="Z627" s="152">
        <f t="shared" si="62"/>
        <v>287256</v>
      </c>
    </row>
    <row r="628" spans="1:26" x14ac:dyDescent="0.2">
      <c r="A628" s="116">
        <v>345</v>
      </c>
      <c r="B628" s="19" t="s">
        <v>75</v>
      </c>
      <c r="C628" s="145"/>
      <c r="D628" s="146">
        <v>43145895.049999997</v>
      </c>
      <c r="E628" s="21"/>
      <c r="F628" s="155">
        <v>53327</v>
      </c>
      <c r="G628" s="152"/>
      <c r="H628" s="155" t="s">
        <v>259</v>
      </c>
      <c r="I628" s="23"/>
      <c r="J628" s="159">
        <v>-3</v>
      </c>
      <c r="K628" s="21"/>
      <c r="L628" s="149">
        <f t="shared" si="61"/>
        <v>1139052</v>
      </c>
      <c r="M628" s="127"/>
      <c r="N628" s="184">
        <v>2.64</v>
      </c>
      <c r="P628" s="155">
        <v>53327</v>
      </c>
      <c r="Q628" s="152"/>
      <c r="R628" s="155" t="s">
        <v>259</v>
      </c>
      <c r="T628" s="159">
        <v>-2</v>
      </c>
      <c r="U628" s="23"/>
      <c r="V628" s="153">
        <v>1333169</v>
      </c>
      <c r="W628" s="131"/>
      <c r="X628" s="162">
        <v>3.09</v>
      </c>
      <c r="Y628" s="23"/>
      <c r="Z628" s="152">
        <f t="shared" si="62"/>
        <v>194117</v>
      </c>
    </row>
    <row r="629" spans="1:26" x14ac:dyDescent="0.2">
      <c r="A629" s="116">
        <v>346</v>
      </c>
      <c r="B629" s="36" t="s">
        <v>78</v>
      </c>
      <c r="C629" s="145"/>
      <c r="D629" s="146">
        <v>2971530</v>
      </c>
      <c r="E629" s="21"/>
      <c r="F629" s="155">
        <v>53327</v>
      </c>
      <c r="G629" s="152"/>
      <c r="H629" s="155" t="s">
        <v>260</v>
      </c>
      <c r="I629" s="23"/>
      <c r="J629" s="159">
        <v>-1</v>
      </c>
      <c r="K629" s="21"/>
      <c r="L629" s="149">
        <f t="shared" si="61"/>
        <v>76963</v>
      </c>
      <c r="M629" s="127"/>
      <c r="N629" s="184">
        <v>2.59</v>
      </c>
      <c r="P629" s="155">
        <v>53327</v>
      </c>
      <c r="Q629" s="152"/>
      <c r="R629" s="155" t="s">
        <v>260</v>
      </c>
      <c r="T629" s="159">
        <v>-2</v>
      </c>
      <c r="U629" s="23"/>
      <c r="V629" s="153">
        <v>92485</v>
      </c>
      <c r="W629" s="131"/>
      <c r="X629" s="162">
        <v>3.11</v>
      </c>
      <c r="Y629" s="23"/>
      <c r="Z629" s="152">
        <f t="shared" si="62"/>
        <v>15522</v>
      </c>
    </row>
    <row r="630" spans="1:26" x14ac:dyDescent="0.2">
      <c r="A630" s="116"/>
      <c r="B630" s="42" t="s">
        <v>263</v>
      </c>
      <c r="C630" s="148"/>
      <c r="D630" s="166">
        <f>+SUBTOTAL(9,D624:D629)</f>
        <v>343698243.28000003</v>
      </c>
      <c r="E630" s="56"/>
      <c r="F630" s="151"/>
      <c r="G630" s="152"/>
      <c r="H630" s="23"/>
      <c r="I630" s="23"/>
      <c r="J630" s="130"/>
      <c r="K630" s="56"/>
      <c r="L630" s="167">
        <f>+SUBTOTAL(9,L624:L629)</f>
        <v>9918285</v>
      </c>
      <c r="M630" s="127"/>
      <c r="N630" s="150">
        <f>+ROUND(L630/$D630*100,2)</f>
        <v>2.89</v>
      </c>
      <c r="P630" s="151"/>
      <c r="Q630" s="152"/>
      <c r="T630" s="130"/>
      <c r="U630" s="57"/>
      <c r="V630" s="168">
        <f>+SUBTOTAL(9,V624:V629)</f>
        <v>13157016</v>
      </c>
      <c r="W630" s="131"/>
      <c r="X630" s="154">
        <f>+ROUND(V630/D630*100,2)</f>
        <v>3.83</v>
      </c>
      <c r="Y630" s="23"/>
      <c r="Z630" s="191">
        <f>+SUBTOTAL(9,Z624:Z629)</f>
        <v>3238731</v>
      </c>
    </row>
    <row r="631" spans="1:26" x14ac:dyDescent="0.2">
      <c r="A631" s="116"/>
      <c r="B631" s="21"/>
      <c r="C631" s="145"/>
      <c r="E631" s="21"/>
      <c r="F631" s="129"/>
      <c r="G631" s="190"/>
      <c r="H631" s="23"/>
      <c r="I631" s="23"/>
      <c r="J631" s="130"/>
      <c r="K631" s="21"/>
      <c r="L631" s="187"/>
      <c r="M631" s="127"/>
      <c r="N631" s="150"/>
      <c r="P631" s="129"/>
      <c r="Q631" s="190"/>
      <c r="T631" s="130"/>
      <c r="U631" s="23"/>
      <c r="V631" s="188"/>
      <c r="W631" s="131"/>
      <c r="X631" s="154"/>
      <c r="Y631" s="23"/>
      <c r="Z631" s="190"/>
    </row>
    <row r="632" spans="1:26" x14ac:dyDescent="0.2">
      <c r="A632" s="198"/>
      <c r="B632" s="68" t="s">
        <v>264</v>
      </c>
      <c r="C632" s="145"/>
      <c r="E632" s="21"/>
      <c r="F632" s="129"/>
      <c r="G632" s="190"/>
      <c r="H632" s="23"/>
      <c r="I632" s="23"/>
      <c r="J632" s="130"/>
      <c r="K632" s="21"/>
      <c r="L632" s="187"/>
      <c r="M632" s="127"/>
      <c r="N632" s="150"/>
      <c r="P632" s="129"/>
      <c r="Q632" s="190"/>
      <c r="T632" s="130"/>
      <c r="U632" s="23"/>
      <c r="V632" s="188"/>
      <c r="W632" s="131"/>
      <c r="X632" s="154"/>
      <c r="Y632" s="23"/>
      <c r="Z632" s="190"/>
    </row>
    <row r="633" spans="1:26" x14ac:dyDescent="0.2">
      <c r="A633" s="116">
        <v>341</v>
      </c>
      <c r="B633" s="36" t="s">
        <v>66</v>
      </c>
      <c r="C633" s="145"/>
      <c r="D633" s="146">
        <v>13379675.810000001</v>
      </c>
      <c r="E633" s="21"/>
      <c r="F633" s="155">
        <v>50040</v>
      </c>
      <c r="G633" s="152"/>
      <c r="H633" s="155" t="s">
        <v>251</v>
      </c>
      <c r="I633" s="23"/>
      <c r="J633" s="159">
        <v>-3</v>
      </c>
      <c r="K633" s="21"/>
      <c r="L633" s="149">
        <f t="shared" ref="L633:L638" si="63">+ROUND(N633*D633/100,0)</f>
        <v>388011</v>
      </c>
      <c r="M633" s="127"/>
      <c r="N633" s="184">
        <v>2.9</v>
      </c>
      <c r="P633" s="155">
        <v>50040</v>
      </c>
      <c r="Q633" s="152"/>
      <c r="R633" s="155" t="s">
        <v>251</v>
      </c>
      <c r="T633" s="159">
        <v>-3</v>
      </c>
      <c r="U633" s="23"/>
      <c r="V633" s="153">
        <v>389535</v>
      </c>
      <c r="W633" s="131"/>
      <c r="X633" s="162">
        <v>2.91</v>
      </c>
      <c r="Y633" s="23"/>
      <c r="Z633" s="152">
        <f t="shared" ref="Z633:Z638" si="64">+V633-L633</f>
        <v>1524</v>
      </c>
    </row>
    <row r="634" spans="1:26" x14ac:dyDescent="0.2">
      <c r="A634" s="116">
        <v>342</v>
      </c>
      <c r="B634" s="36" t="s">
        <v>252</v>
      </c>
      <c r="C634" s="145"/>
      <c r="D634" s="146">
        <v>24726.82</v>
      </c>
      <c r="E634" s="21"/>
      <c r="F634" s="155">
        <v>50040</v>
      </c>
      <c r="G634" s="152"/>
      <c r="H634" s="155" t="s">
        <v>253</v>
      </c>
      <c r="I634" s="23"/>
      <c r="J634" s="159">
        <v>-2</v>
      </c>
      <c r="K634" s="21"/>
      <c r="L634" s="149">
        <f t="shared" si="63"/>
        <v>762</v>
      </c>
      <c r="M634" s="127"/>
      <c r="N634" s="184">
        <v>3.08</v>
      </c>
      <c r="P634" s="155">
        <v>50040</v>
      </c>
      <c r="Q634" s="152"/>
      <c r="R634" s="155" t="s">
        <v>253</v>
      </c>
      <c r="T634" s="159">
        <v>-2</v>
      </c>
      <c r="U634" s="23"/>
      <c r="V634" s="153">
        <v>719</v>
      </c>
      <c r="W634" s="131"/>
      <c r="X634" s="162">
        <v>2.91</v>
      </c>
      <c r="Y634" s="23"/>
      <c r="Z634" s="152">
        <f t="shared" si="64"/>
        <v>-43</v>
      </c>
    </row>
    <row r="635" spans="1:26" x14ac:dyDescent="0.2">
      <c r="A635" s="116">
        <v>343</v>
      </c>
      <c r="B635" s="36" t="s">
        <v>254</v>
      </c>
      <c r="C635" s="145"/>
      <c r="D635" s="146">
        <v>110607638.90000001</v>
      </c>
      <c r="E635" s="21"/>
      <c r="F635" s="155">
        <v>50040</v>
      </c>
      <c r="G635" s="152"/>
      <c r="H635" s="155" t="s">
        <v>255</v>
      </c>
      <c r="I635" s="23"/>
      <c r="J635" s="159">
        <v>-4</v>
      </c>
      <c r="K635" s="21"/>
      <c r="L635" s="149">
        <f t="shared" si="63"/>
        <v>3782781</v>
      </c>
      <c r="M635" s="127"/>
      <c r="N635" s="184">
        <v>3.42</v>
      </c>
      <c r="P635" s="155">
        <v>50040</v>
      </c>
      <c r="Q635" s="152"/>
      <c r="R635" s="155" t="s">
        <v>494</v>
      </c>
      <c r="T635" s="159">
        <v>-4</v>
      </c>
      <c r="U635" s="23"/>
      <c r="V635" s="153">
        <v>4629951</v>
      </c>
      <c r="W635" s="131"/>
      <c r="X635" s="162">
        <v>4.1900000000000004</v>
      </c>
      <c r="Y635" s="23"/>
      <c r="Z635" s="152">
        <f t="shared" si="64"/>
        <v>847170</v>
      </c>
    </row>
    <row r="636" spans="1:26" x14ac:dyDescent="0.2">
      <c r="A636" s="116">
        <v>344</v>
      </c>
      <c r="B636" s="36" t="s">
        <v>257</v>
      </c>
      <c r="C636" s="145"/>
      <c r="D636" s="146">
        <v>41885695.140000001</v>
      </c>
      <c r="E636" s="21"/>
      <c r="F636" s="155">
        <v>50040</v>
      </c>
      <c r="G636" s="152"/>
      <c r="H636" s="155" t="s">
        <v>253</v>
      </c>
      <c r="I636" s="23"/>
      <c r="J636" s="159">
        <v>-3</v>
      </c>
      <c r="K636" s="21"/>
      <c r="L636" s="149">
        <f t="shared" si="63"/>
        <v>1323588</v>
      </c>
      <c r="M636" s="127"/>
      <c r="N636" s="184">
        <v>3.16</v>
      </c>
      <c r="P636" s="155">
        <v>50040</v>
      </c>
      <c r="Q636" s="152"/>
      <c r="R636" s="155" t="s">
        <v>258</v>
      </c>
      <c r="T636" s="159">
        <v>-4</v>
      </c>
      <c r="U636" s="23"/>
      <c r="V636" s="153">
        <v>1303435</v>
      </c>
      <c r="W636" s="131"/>
      <c r="X636" s="162">
        <v>3.11</v>
      </c>
      <c r="Y636" s="23"/>
      <c r="Z636" s="152">
        <f t="shared" si="64"/>
        <v>-20153</v>
      </c>
    </row>
    <row r="637" spans="1:26" x14ac:dyDescent="0.2">
      <c r="A637" s="116">
        <v>345</v>
      </c>
      <c r="B637" s="19" t="s">
        <v>75</v>
      </c>
      <c r="C637" s="145"/>
      <c r="D637" s="146">
        <v>9727432.1099999994</v>
      </c>
      <c r="E637" s="21"/>
      <c r="F637" s="155">
        <v>50040</v>
      </c>
      <c r="G637" s="152"/>
      <c r="H637" s="155" t="s">
        <v>259</v>
      </c>
      <c r="I637" s="23"/>
      <c r="J637" s="159">
        <v>-3</v>
      </c>
      <c r="K637" s="21"/>
      <c r="L637" s="149">
        <f t="shared" si="63"/>
        <v>280150</v>
      </c>
      <c r="M637" s="127"/>
      <c r="N637" s="184">
        <v>2.88</v>
      </c>
      <c r="P637" s="155">
        <v>50040</v>
      </c>
      <c r="Q637" s="152"/>
      <c r="R637" s="155" t="s">
        <v>259</v>
      </c>
      <c r="T637" s="159">
        <v>-2</v>
      </c>
      <c r="U637" s="23"/>
      <c r="V637" s="153">
        <v>280471</v>
      </c>
      <c r="W637" s="131"/>
      <c r="X637" s="162">
        <v>2.88</v>
      </c>
      <c r="Y637" s="23"/>
      <c r="Z637" s="152">
        <f t="shared" si="64"/>
        <v>321</v>
      </c>
    </row>
    <row r="638" spans="1:26" x14ac:dyDescent="0.2">
      <c r="A638" s="116">
        <v>346</v>
      </c>
      <c r="B638" s="36" t="s">
        <v>78</v>
      </c>
      <c r="C638" s="145"/>
      <c r="D638" s="146">
        <v>208617.57</v>
      </c>
      <c r="E638" s="21"/>
      <c r="F638" s="155">
        <v>50040</v>
      </c>
      <c r="G638" s="152"/>
      <c r="H638" s="155" t="s">
        <v>260</v>
      </c>
      <c r="I638" s="23"/>
      <c r="J638" s="159">
        <v>-1</v>
      </c>
      <c r="K638" s="21"/>
      <c r="L638" s="149">
        <f t="shared" si="63"/>
        <v>5925</v>
      </c>
      <c r="M638" s="127"/>
      <c r="N638" s="184">
        <v>2.84</v>
      </c>
      <c r="P638" s="155">
        <v>50040</v>
      </c>
      <c r="Q638" s="152"/>
      <c r="R638" s="155" t="s">
        <v>260</v>
      </c>
      <c r="T638" s="159">
        <v>-2</v>
      </c>
      <c r="U638" s="23"/>
      <c r="V638" s="153">
        <v>8253</v>
      </c>
      <c r="W638" s="131"/>
      <c r="X638" s="162">
        <v>3.96</v>
      </c>
      <c r="Y638" s="23"/>
      <c r="Z638" s="152">
        <f t="shared" si="64"/>
        <v>2328</v>
      </c>
    </row>
    <row r="639" spans="1:26" x14ac:dyDescent="0.2">
      <c r="A639" s="116"/>
      <c r="B639" s="42" t="s">
        <v>265</v>
      </c>
      <c r="C639" s="148"/>
      <c r="D639" s="166">
        <f>+SUBTOTAL(9,D633:D638)</f>
        <v>175833786.35000002</v>
      </c>
      <c r="E639" s="56"/>
      <c r="F639" s="151"/>
      <c r="G639" s="152"/>
      <c r="H639" s="23"/>
      <c r="I639" s="23"/>
      <c r="J639" s="130"/>
      <c r="K639" s="56"/>
      <c r="L639" s="167">
        <f>+SUBTOTAL(9,L633:L638)</f>
        <v>5781217</v>
      </c>
      <c r="M639" s="127"/>
      <c r="N639" s="150">
        <f>+ROUND(L639/$D639*100,2)</f>
        <v>3.29</v>
      </c>
      <c r="P639" s="151"/>
      <c r="Q639" s="152"/>
      <c r="T639" s="130"/>
      <c r="U639" s="57"/>
      <c r="V639" s="168">
        <f>+SUBTOTAL(9,V633:V638)</f>
        <v>6612364</v>
      </c>
      <c r="W639" s="131"/>
      <c r="X639" s="154">
        <f>+ROUND(V639/D639*100,2)</f>
        <v>3.76</v>
      </c>
      <c r="Y639" s="23"/>
      <c r="Z639" s="191">
        <f>+SUBTOTAL(9,Z633:Z638)</f>
        <v>831147</v>
      </c>
    </row>
    <row r="640" spans="1:26" x14ac:dyDescent="0.2">
      <c r="A640" s="116"/>
      <c r="B640" s="21"/>
      <c r="C640" s="145"/>
      <c r="E640" s="21"/>
      <c r="F640" s="129"/>
      <c r="G640" s="190"/>
      <c r="H640" s="23"/>
      <c r="I640" s="23"/>
      <c r="J640" s="130"/>
      <c r="K640" s="21"/>
      <c r="L640" s="187"/>
      <c r="M640" s="127"/>
      <c r="N640" s="150"/>
      <c r="P640" s="129"/>
      <c r="Q640" s="190"/>
      <c r="T640" s="130"/>
      <c r="U640" s="23"/>
      <c r="V640" s="188"/>
      <c r="W640" s="131"/>
      <c r="X640" s="154"/>
      <c r="Y640" s="23"/>
      <c r="Z640" s="190"/>
    </row>
    <row r="641" spans="1:26" x14ac:dyDescent="0.2">
      <c r="A641" s="198"/>
      <c r="B641" s="68" t="s">
        <v>266</v>
      </c>
      <c r="C641" s="145"/>
      <c r="E641" s="21"/>
      <c r="F641" s="129"/>
      <c r="G641" s="190"/>
      <c r="H641" s="23"/>
      <c r="I641" s="23"/>
      <c r="J641" s="130"/>
      <c r="K641" s="21"/>
      <c r="L641" s="187"/>
      <c r="M641" s="127"/>
      <c r="N641" s="150"/>
      <c r="P641" s="129"/>
      <c r="Q641" s="190"/>
      <c r="T641" s="130"/>
      <c r="U641" s="23"/>
      <c r="V641" s="188"/>
      <c r="W641" s="131"/>
      <c r="X641" s="154"/>
      <c r="Y641" s="23"/>
      <c r="Z641" s="190"/>
    </row>
    <row r="642" spans="1:26" x14ac:dyDescent="0.2">
      <c r="A642" s="116">
        <v>341</v>
      </c>
      <c r="B642" s="36" t="s">
        <v>66</v>
      </c>
      <c r="C642" s="145"/>
      <c r="D642" s="146">
        <v>2605756.31</v>
      </c>
      <c r="E642" s="21"/>
      <c r="F642" s="155">
        <v>54057</v>
      </c>
      <c r="G642" s="152"/>
      <c r="H642" s="155" t="s">
        <v>251</v>
      </c>
      <c r="I642" s="23"/>
      <c r="J642" s="159">
        <v>-4</v>
      </c>
      <c r="K642" s="21"/>
      <c r="L642" s="149">
        <f t="shared" ref="L642:L646" si="65">+ROUND(N642*D642/100,0)</f>
        <v>72179</v>
      </c>
      <c r="M642" s="127"/>
      <c r="N642" s="184">
        <v>2.77</v>
      </c>
      <c r="P642" s="155">
        <v>54057</v>
      </c>
      <c r="Q642" s="152"/>
      <c r="R642" s="155" t="s">
        <v>251</v>
      </c>
      <c r="T642" s="159">
        <v>-3</v>
      </c>
      <c r="U642" s="23"/>
      <c r="V642" s="153">
        <v>81075</v>
      </c>
      <c r="W642" s="131"/>
      <c r="X642" s="162">
        <v>3.11</v>
      </c>
      <c r="Y642" s="23"/>
      <c r="Z642" s="152">
        <f t="shared" ref="Z642:Z646" si="66">+V642-L642</f>
        <v>8896</v>
      </c>
    </row>
    <row r="643" spans="1:26" x14ac:dyDescent="0.2">
      <c r="A643" s="116">
        <v>343</v>
      </c>
      <c r="B643" s="36" t="s">
        <v>254</v>
      </c>
      <c r="C643" s="145"/>
      <c r="D643" s="146">
        <v>236576438.88</v>
      </c>
      <c r="E643" s="21"/>
      <c r="F643" s="155">
        <v>54057</v>
      </c>
      <c r="G643" s="152"/>
      <c r="H643" s="155" t="s">
        <v>255</v>
      </c>
      <c r="I643" s="23"/>
      <c r="J643" s="159">
        <v>-4</v>
      </c>
      <c r="K643" s="21"/>
      <c r="L643" s="149">
        <f t="shared" si="65"/>
        <v>7357527</v>
      </c>
      <c r="M643" s="127"/>
      <c r="N643" s="184">
        <v>3.11</v>
      </c>
      <c r="P643" s="155">
        <v>54057</v>
      </c>
      <c r="Q643" s="152"/>
      <c r="R643" s="155" t="s">
        <v>494</v>
      </c>
      <c r="T643" s="159">
        <v>-6</v>
      </c>
      <c r="U643" s="23"/>
      <c r="V643" s="153">
        <v>10294100</v>
      </c>
      <c r="W643" s="131"/>
      <c r="X643" s="162">
        <v>4.3499999999999996</v>
      </c>
      <c r="Y643" s="23"/>
      <c r="Z643" s="152">
        <f t="shared" si="66"/>
        <v>2936573</v>
      </c>
    </row>
    <row r="644" spans="1:26" x14ac:dyDescent="0.2">
      <c r="A644" s="116">
        <v>344</v>
      </c>
      <c r="B644" s="36" t="s">
        <v>257</v>
      </c>
      <c r="C644" s="145"/>
      <c r="D644" s="146">
        <v>68645997.959999993</v>
      </c>
      <c r="E644" s="21"/>
      <c r="F644" s="155">
        <v>54057</v>
      </c>
      <c r="G644" s="152"/>
      <c r="H644" s="155" t="s">
        <v>253</v>
      </c>
      <c r="I644" s="23"/>
      <c r="J644" s="159">
        <v>-4</v>
      </c>
      <c r="K644" s="21"/>
      <c r="L644" s="149">
        <f t="shared" si="65"/>
        <v>2093703</v>
      </c>
      <c r="M644" s="127"/>
      <c r="N644" s="184">
        <v>3.05</v>
      </c>
      <c r="P644" s="155">
        <v>54057</v>
      </c>
      <c r="Q644" s="152"/>
      <c r="R644" s="155" t="s">
        <v>258</v>
      </c>
      <c r="T644" s="159">
        <v>-5</v>
      </c>
      <c r="U644" s="23"/>
      <c r="V644" s="153">
        <v>2303679</v>
      </c>
      <c r="W644" s="131"/>
      <c r="X644" s="162">
        <v>3.36</v>
      </c>
      <c r="Y644" s="23"/>
      <c r="Z644" s="152">
        <f t="shared" si="66"/>
        <v>209976</v>
      </c>
    </row>
    <row r="645" spans="1:26" x14ac:dyDescent="0.2">
      <c r="A645" s="116">
        <v>345</v>
      </c>
      <c r="B645" s="19" t="s">
        <v>75</v>
      </c>
      <c r="C645" s="145"/>
      <c r="D645" s="146">
        <v>44967755.600000001</v>
      </c>
      <c r="E645" s="21"/>
      <c r="F645" s="155">
        <v>54057</v>
      </c>
      <c r="G645" s="152"/>
      <c r="H645" s="155" t="s">
        <v>259</v>
      </c>
      <c r="I645" s="23"/>
      <c r="J645" s="159">
        <v>-3</v>
      </c>
      <c r="K645" s="21"/>
      <c r="L645" s="149">
        <f t="shared" si="65"/>
        <v>1245607</v>
      </c>
      <c r="M645" s="127"/>
      <c r="N645" s="184">
        <v>2.77</v>
      </c>
      <c r="P645" s="155">
        <v>54057</v>
      </c>
      <c r="Q645" s="152"/>
      <c r="R645" s="155" t="s">
        <v>259</v>
      </c>
      <c r="T645" s="159">
        <v>-3</v>
      </c>
      <c r="U645" s="23"/>
      <c r="V645" s="153">
        <v>1393945</v>
      </c>
      <c r="W645" s="131"/>
      <c r="X645" s="162">
        <v>3.1</v>
      </c>
      <c r="Y645" s="23"/>
      <c r="Z645" s="152">
        <f t="shared" si="66"/>
        <v>148338</v>
      </c>
    </row>
    <row r="646" spans="1:26" x14ac:dyDescent="0.2">
      <c r="A646" s="116">
        <v>346</v>
      </c>
      <c r="B646" s="36" t="s">
        <v>78</v>
      </c>
      <c r="C646" s="145"/>
      <c r="D646" s="146">
        <v>2443496.73</v>
      </c>
      <c r="E646" s="21"/>
      <c r="F646" s="155">
        <v>54057</v>
      </c>
      <c r="G646" s="152"/>
      <c r="H646" s="155" t="s">
        <v>260</v>
      </c>
      <c r="I646" s="23"/>
      <c r="J646" s="159">
        <v>-1</v>
      </c>
      <c r="K646" s="21"/>
      <c r="L646" s="149">
        <f t="shared" si="65"/>
        <v>67196</v>
      </c>
      <c r="M646" s="127"/>
      <c r="N646" s="184">
        <v>2.75</v>
      </c>
      <c r="P646" s="155">
        <v>54057</v>
      </c>
      <c r="Q646" s="152"/>
      <c r="R646" s="155" t="s">
        <v>260</v>
      </c>
      <c r="T646" s="159">
        <v>-2</v>
      </c>
      <c r="U646" s="23"/>
      <c r="V646" s="153">
        <v>75885</v>
      </c>
      <c r="W646" s="131"/>
      <c r="X646" s="162">
        <v>3.11</v>
      </c>
      <c r="Y646" s="23"/>
      <c r="Z646" s="152">
        <f t="shared" si="66"/>
        <v>8689</v>
      </c>
    </row>
    <row r="647" spans="1:26" x14ac:dyDescent="0.2">
      <c r="A647" s="116"/>
      <c r="B647" s="42" t="s">
        <v>267</v>
      </c>
      <c r="C647" s="148"/>
      <c r="D647" s="166">
        <f>+SUBTOTAL(9,D642:D646)</f>
        <v>355239445.48000002</v>
      </c>
      <c r="E647" s="56"/>
      <c r="F647" s="151"/>
      <c r="G647" s="152"/>
      <c r="H647" s="23"/>
      <c r="I647" s="23"/>
      <c r="J647" s="130"/>
      <c r="K647" s="56"/>
      <c r="L647" s="167">
        <f>+SUBTOTAL(9,L642:L646)</f>
        <v>10836212</v>
      </c>
      <c r="M647" s="127"/>
      <c r="N647" s="150">
        <f>+ROUND(L647/$D647*100,2)</f>
        <v>3.05</v>
      </c>
      <c r="P647" s="151"/>
      <c r="Q647" s="152"/>
      <c r="T647" s="130"/>
      <c r="U647" s="57"/>
      <c r="V647" s="168">
        <f>+SUBTOTAL(9,V642:V646)</f>
        <v>14148684</v>
      </c>
      <c r="W647" s="131"/>
      <c r="X647" s="154">
        <f>+ROUND(V647/D647*100,2)</f>
        <v>3.98</v>
      </c>
      <c r="Y647" s="23"/>
      <c r="Z647" s="191">
        <f>+SUBTOTAL(9,Z642:Z646)</f>
        <v>3312472</v>
      </c>
    </row>
    <row r="648" spans="1:26" x14ac:dyDescent="0.2">
      <c r="A648" s="116"/>
      <c r="B648" s="42"/>
      <c r="C648" s="148"/>
      <c r="D648" s="146"/>
      <c r="E648" s="56"/>
      <c r="F648" s="151"/>
      <c r="G648" s="152"/>
      <c r="H648" s="23"/>
      <c r="I648" s="23"/>
      <c r="J648" s="130"/>
      <c r="K648" s="56"/>
      <c r="L648" s="149"/>
      <c r="M648" s="127"/>
      <c r="N648" s="150"/>
      <c r="P648" s="151"/>
      <c r="Q648" s="152"/>
      <c r="T648" s="130"/>
      <c r="U648" s="57"/>
      <c r="V648" s="153"/>
      <c r="W648" s="131"/>
      <c r="X648" s="154"/>
      <c r="Y648" s="23"/>
      <c r="Z648" s="152"/>
    </row>
    <row r="649" spans="1:26" x14ac:dyDescent="0.2">
      <c r="A649" s="198"/>
      <c r="B649" s="68" t="s">
        <v>268</v>
      </c>
      <c r="C649" s="145"/>
      <c r="E649" s="21"/>
      <c r="F649" s="129"/>
      <c r="G649" s="190"/>
      <c r="H649" s="23"/>
      <c r="I649" s="23"/>
      <c r="J649" s="130"/>
      <c r="K649" s="21"/>
      <c r="L649" s="187"/>
      <c r="M649" s="127"/>
      <c r="N649" s="150"/>
      <c r="P649" s="129"/>
      <c r="Q649" s="190"/>
      <c r="T649" s="130"/>
      <c r="U649" s="23"/>
      <c r="V649" s="188"/>
      <c r="W649" s="131"/>
      <c r="X649" s="154"/>
      <c r="Y649" s="23"/>
      <c r="Z649" s="190"/>
    </row>
    <row r="650" spans="1:26" x14ac:dyDescent="0.2">
      <c r="A650" s="116">
        <v>341</v>
      </c>
      <c r="B650" s="36" t="s">
        <v>66</v>
      </c>
      <c r="C650" s="145"/>
      <c r="D650" s="146">
        <v>91864148.599999994</v>
      </c>
      <c r="E650" s="21"/>
      <c r="F650" s="155"/>
      <c r="G650" s="152"/>
      <c r="H650" s="155"/>
      <c r="I650" s="23"/>
      <c r="J650" s="159"/>
      <c r="K650" s="21"/>
      <c r="L650" s="149">
        <f t="shared" ref="L650:L655" si="67">+ROUND(N650*D650/100,0)</f>
        <v>2544637</v>
      </c>
      <c r="M650" s="127"/>
      <c r="N650" s="184">
        <v>2.77</v>
      </c>
      <c r="P650" s="155">
        <v>56614</v>
      </c>
      <c r="Q650" s="152"/>
      <c r="R650" s="155" t="s">
        <v>251</v>
      </c>
      <c r="T650" s="159">
        <v>-3</v>
      </c>
      <c r="U650" s="23"/>
      <c r="V650" s="153">
        <v>2275526</v>
      </c>
      <c r="W650" s="131"/>
      <c r="X650" s="162">
        <v>2.48</v>
      </c>
      <c r="Y650" s="23"/>
      <c r="Z650" s="152">
        <f t="shared" ref="Z650:Z655" si="68">+V650-L650</f>
        <v>-269111</v>
      </c>
    </row>
    <row r="651" spans="1:26" x14ac:dyDescent="0.2">
      <c r="A651" s="116">
        <v>342</v>
      </c>
      <c r="B651" s="36" t="s">
        <v>252</v>
      </c>
      <c r="C651" s="145"/>
      <c r="D651" s="146">
        <v>8424389.6300000008</v>
      </c>
      <c r="E651" s="21"/>
      <c r="F651" s="155"/>
      <c r="G651" s="152"/>
      <c r="H651" s="155"/>
      <c r="I651" s="23"/>
      <c r="J651" s="159"/>
      <c r="K651" s="21"/>
      <c r="L651" s="149">
        <f t="shared" si="67"/>
        <v>253574</v>
      </c>
      <c r="M651" s="127"/>
      <c r="N651" s="184">
        <v>3.01</v>
      </c>
      <c r="P651" s="155">
        <v>56614</v>
      </c>
      <c r="Q651" s="152"/>
      <c r="R651" s="155" t="s">
        <v>253</v>
      </c>
      <c r="T651" s="159">
        <v>-3</v>
      </c>
      <c r="U651" s="23"/>
      <c r="V651" s="153">
        <v>224374</v>
      </c>
      <c r="W651" s="131"/>
      <c r="X651" s="162">
        <v>2.66</v>
      </c>
      <c r="Y651" s="23"/>
      <c r="Z651" s="152">
        <f t="shared" si="68"/>
        <v>-29200</v>
      </c>
    </row>
    <row r="652" spans="1:26" x14ac:dyDescent="0.2">
      <c r="A652" s="116">
        <v>343</v>
      </c>
      <c r="B652" s="36" t="s">
        <v>254</v>
      </c>
      <c r="C652" s="145"/>
      <c r="D652" s="146">
        <v>345304687.82999998</v>
      </c>
      <c r="E652" s="21"/>
      <c r="F652" s="155"/>
      <c r="G652" s="152"/>
      <c r="H652" s="155"/>
      <c r="I652" s="23"/>
      <c r="J652" s="159"/>
      <c r="K652" s="21"/>
      <c r="L652" s="149">
        <f t="shared" si="67"/>
        <v>10738976</v>
      </c>
      <c r="M652" s="127"/>
      <c r="N652" s="184">
        <v>3.11</v>
      </c>
      <c r="P652" s="155">
        <v>56614</v>
      </c>
      <c r="Q652" s="152"/>
      <c r="R652" s="155" t="s">
        <v>494</v>
      </c>
      <c r="T652" s="159">
        <v>-6</v>
      </c>
      <c r="U652" s="23"/>
      <c r="V652" s="153">
        <v>12509087</v>
      </c>
      <c r="W652" s="131"/>
      <c r="X652" s="162">
        <v>3.62</v>
      </c>
      <c r="Y652" s="23"/>
      <c r="Z652" s="152">
        <f t="shared" si="68"/>
        <v>1770111</v>
      </c>
    </row>
    <row r="653" spans="1:26" x14ac:dyDescent="0.2">
      <c r="A653" s="116">
        <v>344</v>
      </c>
      <c r="B653" s="36" t="s">
        <v>257</v>
      </c>
      <c r="C653" s="145"/>
      <c r="D653" s="146">
        <v>153414980.06</v>
      </c>
      <c r="E653" s="21"/>
      <c r="F653" s="155"/>
      <c r="G653" s="152"/>
      <c r="H653" s="155"/>
      <c r="I653" s="23"/>
      <c r="J653" s="159"/>
      <c r="K653" s="21"/>
      <c r="L653" s="149">
        <f t="shared" si="67"/>
        <v>4679157</v>
      </c>
      <c r="M653" s="127"/>
      <c r="N653" s="184">
        <v>3.05</v>
      </c>
      <c r="P653" s="155">
        <v>56614</v>
      </c>
      <c r="Q653" s="152"/>
      <c r="R653" s="155" t="s">
        <v>258</v>
      </c>
      <c r="T653" s="159">
        <v>-5</v>
      </c>
      <c r="U653" s="23"/>
      <c r="V653" s="153">
        <v>4287257</v>
      </c>
      <c r="W653" s="131"/>
      <c r="X653" s="162">
        <v>2.79</v>
      </c>
      <c r="Y653" s="23"/>
      <c r="Z653" s="152">
        <f t="shared" si="68"/>
        <v>-391900</v>
      </c>
    </row>
    <row r="654" spans="1:26" x14ac:dyDescent="0.2">
      <c r="A654" s="116">
        <v>345</v>
      </c>
      <c r="B654" s="19" t="s">
        <v>75</v>
      </c>
      <c r="C654" s="145"/>
      <c r="D654" s="146">
        <v>75476367.099999994</v>
      </c>
      <c r="E654" s="21"/>
      <c r="F654" s="155"/>
      <c r="G654" s="152"/>
      <c r="H654" s="155"/>
      <c r="I654" s="23"/>
      <c r="J654" s="159"/>
      <c r="K654" s="21"/>
      <c r="L654" s="149">
        <f t="shared" si="67"/>
        <v>2090695</v>
      </c>
      <c r="M654" s="127"/>
      <c r="N654" s="184">
        <v>2.77</v>
      </c>
      <c r="P654" s="155">
        <v>56614</v>
      </c>
      <c r="Q654" s="152"/>
      <c r="R654" s="155" t="s">
        <v>259</v>
      </c>
      <c r="T654" s="159">
        <v>-2</v>
      </c>
      <c r="U654" s="23"/>
      <c r="V654" s="153">
        <v>1936341</v>
      </c>
      <c r="W654" s="131"/>
      <c r="X654" s="162">
        <v>2.57</v>
      </c>
      <c r="Y654" s="23"/>
      <c r="Z654" s="152">
        <f t="shared" si="68"/>
        <v>-154354</v>
      </c>
    </row>
    <row r="655" spans="1:26" x14ac:dyDescent="0.2">
      <c r="A655" s="116">
        <v>346</v>
      </c>
      <c r="B655" s="36" t="s">
        <v>78</v>
      </c>
      <c r="C655" s="145"/>
      <c r="D655" s="146">
        <v>3663803.56</v>
      </c>
      <c r="E655" s="21"/>
      <c r="F655" s="155"/>
      <c r="G655" s="152"/>
      <c r="H655" s="155"/>
      <c r="I655" s="23"/>
      <c r="J655" s="159"/>
      <c r="K655" s="21"/>
      <c r="L655" s="149">
        <f t="shared" si="67"/>
        <v>100755</v>
      </c>
      <c r="M655" s="127"/>
      <c r="N655" s="184">
        <v>2.75</v>
      </c>
      <c r="P655" s="155">
        <v>56614</v>
      </c>
      <c r="Q655" s="152"/>
      <c r="R655" s="155" t="s">
        <v>260</v>
      </c>
      <c r="T655" s="159">
        <v>-1</v>
      </c>
      <c r="U655" s="23"/>
      <c r="V655" s="153">
        <v>91701</v>
      </c>
      <c r="W655" s="131"/>
      <c r="X655" s="162">
        <v>2.5</v>
      </c>
      <c r="Y655" s="23"/>
      <c r="Z655" s="152">
        <f t="shared" si="68"/>
        <v>-9054</v>
      </c>
    </row>
    <row r="656" spans="1:26" x14ac:dyDescent="0.2">
      <c r="A656" s="116"/>
      <c r="B656" s="42" t="s">
        <v>269</v>
      </c>
      <c r="C656" s="148"/>
      <c r="D656" s="166">
        <f>+SUBTOTAL(9,D650:D655)</f>
        <v>678148376.77999985</v>
      </c>
      <c r="E656" s="56"/>
      <c r="F656" s="151"/>
      <c r="G656" s="152"/>
      <c r="H656" s="23"/>
      <c r="I656" s="23"/>
      <c r="J656" s="130"/>
      <c r="K656" s="56"/>
      <c r="L656" s="167">
        <f>+SUBTOTAL(9,L650:L655)</f>
        <v>20407794</v>
      </c>
      <c r="M656" s="127"/>
      <c r="N656" s="150">
        <f>+ROUND(L656/$D656*100,2)</f>
        <v>3.01</v>
      </c>
      <c r="P656" s="151"/>
      <c r="Q656" s="152"/>
      <c r="T656" s="130"/>
      <c r="U656" s="57"/>
      <c r="V656" s="168">
        <f>+SUBTOTAL(9,V650:V655)</f>
        <v>21324286</v>
      </c>
      <c r="W656" s="131"/>
      <c r="X656" s="154">
        <f>+ROUND(V656/D656*100,2)</f>
        <v>3.14</v>
      </c>
      <c r="Y656" s="23"/>
      <c r="Z656" s="191">
        <f>+SUBTOTAL(9,Z650:Z655)</f>
        <v>916492</v>
      </c>
    </row>
    <row r="657" spans="1:26" x14ac:dyDescent="0.2">
      <c r="A657" s="116"/>
      <c r="B657" s="42"/>
      <c r="C657" s="148"/>
      <c r="D657" s="146"/>
      <c r="E657" s="56"/>
      <c r="F657" s="151"/>
      <c r="G657" s="152"/>
      <c r="H657" s="23"/>
      <c r="I657" s="23"/>
      <c r="J657" s="130"/>
      <c r="K657" s="56"/>
      <c r="L657" s="149"/>
      <c r="M657" s="127"/>
      <c r="N657" s="150"/>
      <c r="P657" s="151"/>
      <c r="Q657" s="152"/>
      <c r="T657" s="130"/>
      <c r="U657" s="57"/>
      <c r="V657" s="153"/>
      <c r="W657" s="131"/>
      <c r="X657" s="154"/>
      <c r="Y657" s="23"/>
      <c r="Z657" s="152"/>
    </row>
    <row r="658" spans="1:26" x14ac:dyDescent="0.2">
      <c r="A658" s="198"/>
      <c r="B658" s="68" t="s">
        <v>270</v>
      </c>
      <c r="C658" s="145"/>
      <c r="E658" s="21"/>
      <c r="F658" s="129"/>
      <c r="G658" s="190"/>
      <c r="H658" s="23"/>
      <c r="I658" s="23"/>
      <c r="J658" s="130"/>
      <c r="K658" s="21"/>
      <c r="L658" s="187"/>
      <c r="M658" s="127"/>
      <c r="N658" s="150"/>
      <c r="P658" s="129"/>
      <c r="Q658" s="190"/>
      <c r="T658" s="130"/>
      <c r="U658" s="23"/>
      <c r="V658" s="188"/>
      <c r="W658" s="131"/>
      <c r="X658" s="154"/>
      <c r="Y658" s="23"/>
      <c r="Z658" s="190"/>
    </row>
    <row r="659" spans="1:26" x14ac:dyDescent="0.2">
      <c r="A659" s="116">
        <v>341</v>
      </c>
      <c r="B659" s="36" t="s">
        <v>66</v>
      </c>
      <c r="C659" s="145"/>
      <c r="D659" s="146">
        <v>4268328.1399999997</v>
      </c>
      <c r="E659" s="21"/>
      <c r="F659" s="155">
        <v>48579</v>
      </c>
      <c r="G659" s="152"/>
      <c r="H659" s="155" t="s">
        <v>251</v>
      </c>
      <c r="I659" s="23"/>
      <c r="J659" s="159">
        <v>-1</v>
      </c>
      <c r="K659" s="21"/>
      <c r="L659" s="149">
        <f t="shared" ref="L659:L663" si="69">+ROUND(N659*D659/100,0)</f>
        <v>146404</v>
      </c>
      <c r="M659" s="127"/>
      <c r="N659" s="184">
        <v>3.43</v>
      </c>
      <c r="P659" s="155">
        <v>48579</v>
      </c>
      <c r="Q659" s="152"/>
      <c r="R659" s="155" t="s">
        <v>251</v>
      </c>
      <c r="T659" s="159">
        <v>-2</v>
      </c>
      <c r="U659" s="23"/>
      <c r="V659" s="153">
        <v>166489</v>
      </c>
      <c r="W659" s="131"/>
      <c r="X659" s="162">
        <v>3.9</v>
      </c>
      <c r="Y659" s="23"/>
      <c r="Z659" s="152">
        <f t="shared" ref="Z659:Z663" si="70">+V659-L659</f>
        <v>20085</v>
      </c>
    </row>
    <row r="660" spans="1:26" x14ac:dyDescent="0.2">
      <c r="A660" s="116">
        <v>342</v>
      </c>
      <c r="B660" s="36" t="s">
        <v>252</v>
      </c>
      <c r="C660" s="145"/>
      <c r="D660" s="146">
        <v>2725117.01</v>
      </c>
      <c r="E660" s="21"/>
      <c r="F660" s="155">
        <v>48579</v>
      </c>
      <c r="G660" s="152"/>
      <c r="H660" s="155" t="s">
        <v>253</v>
      </c>
      <c r="I660" s="23"/>
      <c r="J660" s="159">
        <v>-1</v>
      </c>
      <c r="K660" s="21"/>
      <c r="L660" s="149">
        <f t="shared" si="69"/>
        <v>98377</v>
      </c>
      <c r="M660" s="127"/>
      <c r="N660" s="184">
        <v>3.61</v>
      </c>
      <c r="P660" s="155">
        <v>48579</v>
      </c>
      <c r="Q660" s="152"/>
      <c r="R660" s="155" t="s">
        <v>253</v>
      </c>
      <c r="T660" s="159">
        <v>-2</v>
      </c>
      <c r="U660" s="23"/>
      <c r="V660" s="153">
        <v>143735</v>
      </c>
      <c r="W660" s="131"/>
      <c r="X660" s="162">
        <v>5.27</v>
      </c>
      <c r="Y660" s="23"/>
      <c r="Z660" s="152">
        <f t="shared" si="70"/>
        <v>45358</v>
      </c>
    </row>
    <row r="661" spans="1:26" x14ac:dyDescent="0.2">
      <c r="A661" s="116">
        <v>343</v>
      </c>
      <c r="B661" s="36" t="s">
        <v>254</v>
      </c>
      <c r="C661" s="145"/>
      <c r="D661" s="146">
        <v>62445432.170000002</v>
      </c>
      <c r="E661" s="21"/>
      <c r="F661" s="155">
        <v>48579</v>
      </c>
      <c r="G661" s="152"/>
      <c r="H661" s="155" t="s">
        <v>255</v>
      </c>
      <c r="I661" s="23"/>
      <c r="J661" s="159">
        <v>-2</v>
      </c>
      <c r="K661" s="21"/>
      <c r="L661" s="149">
        <f t="shared" si="69"/>
        <v>2441616</v>
      </c>
      <c r="M661" s="127"/>
      <c r="N661" s="184">
        <v>3.91</v>
      </c>
      <c r="P661" s="155">
        <v>48579</v>
      </c>
      <c r="Q661" s="152"/>
      <c r="R661" s="155" t="s">
        <v>271</v>
      </c>
      <c r="T661" s="159">
        <v>-3</v>
      </c>
      <c r="U661" s="23"/>
      <c r="V661" s="153">
        <v>3243341</v>
      </c>
      <c r="W661" s="131"/>
      <c r="X661" s="162">
        <v>5.19</v>
      </c>
      <c r="Y661" s="23"/>
      <c r="Z661" s="152">
        <f t="shared" si="70"/>
        <v>801725</v>
      </c>
    </row>
    <row r="662" spans="1:26" x14ac:dyDescent="0.2">
      <c r="A662" s="116">
        <v>344</v>
      </c>
      <c r="B662" s="36" t="s">
        <v>257</v>
      </c>
      <c r="C662" s="145"/>
      <c r="D662" s="146">
        <v>17835450.82</v>
      </c>
      <c r="E662" s="21"/>
      <c r="F662" s="155">
        <v>48579</v>
      </c>
      <c r="G662" s="152"/>
      <c r="H662" s="155" t="s">
        <v>253</v>
      </c>
      <c r="I662" s="23"/>
      <c r="J662" s="159">
        <v>-2</v>
      </c>
      <c r="K662" s="21"/>
      <c r="L662" s="149">
        <f t="shared" si="69"/>
        <v>649210</v>
      </c>
      <c r="M662" s="127"/>
      <c r="N662" s="184">
        <v>3.64</v>
      </c>
      <c r="P662" s="155">
        <v>48579</v>
      </c>
      <c r="Q662" s="152"/>
      <c r="R662" s="155" t="s">
        <v>258</v>
      </c>
      <c r="T662" s="159">
        <v>-2</v>
      </c>
      <c r="U662" s="23"/>
      <c r="V662" s="153">
        <v>799633</v>
      </c>
      <c r="W662" s="131"/>
      <c r="X662" s="162">
        <v>4.4800000000000004</v>
      </c>
      <c r="Y662" s="23"/>
      <c r="Z662" s="152">
        <f t="shared" si="70"/>
        <v>150423</v>
      </c>
    </row>
    <row r="663" spans="1:26" x14ac:dyDescent="0.2">
      <c r="A663" s="116">
        <v>345</v>
      </c>
      <c r="B663" s="19" t="s">
        <v>75</v>
      </c>
      <c r="C663" s="145"/>
      <c r="D663" s="146">
        <v>2943040.53</v>
      </c>
      <c r="E663" s="21"/>
      <c r="F663" s="155">
        <v>48579</v>
      </c>
      <c r="G663" s="152"/>
      <c r="H663" s="155" t="s">
        <v>259</v>
      </c>
      <c r="I663" s="23"/>
      <c r="J663" s="159">
        <v>-1</v>
      </c>
      <c r="K663" s="21"/>
      <c r="L663" s="149">
        <f t="shared" si="69"/>
        <v>106538</v>
      </c>
      <c r="M663" s="127"/>
      <c r="N663" s="184">
        <v>3.62</v>
      </c>
      <c r="P663" s="155">
        <v>48579</v>
      </c>
      <c r="Q663" s="152"/>
      <c r="R663" s="155" t="s">
        <v>259</v>
      </c>
      <c r="T663" s="159">
        <v>-2</v>
      </c>
      <c r="U663" s="23"/>
      <c r="V663" s="153">
        <v>123297</v>
      </c>
      <c r="W663" s="131"/>
      <c r="X663" s="162">
        <v>4.1900000000000004</v>
      </c>
      <c r="Y663" s="23"/>
      <c r="Z663" s="152">
        <f t="shared" si="70"/>
        <v>16759</v>
      </c>
    </row>
    <row r="664" spans="1:26" x14ac:dyDescent="0.2">
      <c r="A664" s="116"/>
      <c r="B664" s="42" t="s">
        <v>272</v>
      </c>
      <c r="C664" s="148"/>
      <c r="D664" s="166">
        <f>+SUBTOTAL(9,D659:D663)</f>
        <v>90217368.670000017</v>
      </c>
      <c r="E664" s="56"/>
      <c r="F664" s="151"/>
      <c r="G664" s="152"/>
      <c r="H664" s="23"/>
      <c r="I664" s="23"/>
      <c r="J664" s="130"/>
      <c r="K664" s="56"/>
      <c r="L664" s="167">
        <f>+SUBTOTAL(9,L659:L663)</f>
        <v>3442145</v>
      </c>
      <c r="M664" s="127"/>
      <c r="N664" s="150">
        <f>+ROUND(L664/$D664*100,2)</f>
        <v>3.82</v>
      </c>
      <c r="P664" s="151"/>
      <c r="Q664" s="152"/>
      <c r="T664" s="130"/>
      <c r="U664" s="57"/>
      <c r="V664" s="168">
        <f>+SUBTOTAL(9,V659:V663)</f>
        <v>4476495</v>
      </c>
      <c r="W664" s="131"/>
      <c r="X664" s="154">
        <f>+ROUND(V664/D664*100,2)</f>
        <v>4.96</v>
      </c>
      <c r="Y664" s="23"/>
      <c r="Z664" s="191">
        <f>+SUBTOTAL(9,Z659:Z663)</f>
        <v>1034350</v>
      </c>
    </row>
    <row r="665" spans="1:26" x14ac:dyDescent="0.2">
      <c r="A665" s="116"/>
      <c r="B665" s="21"/>
      <c r="C665" s="145"/>
      <c r="E665" s="21"/>
      <c r="F665" s="129"/>
      <c r="G665" s="190"/>
      <c r="H665" s="23"/>
      <c r="I665" s="23"/>
      <c r="J665" s="130"/>
      <c r="K665" s="21"/>
      <c r="L665" s="187"/>
      <c r="M665" s="127"/>
      <c r="N665" s="150"/>
      <c r="P665" s="129"/>
      <c r="Q665" s="190"/>
      <c r="T665" s="130"/>
      <c r="U665" s="23"/>
      <c r="V665" s="188"/>
      <c r="W665" s="131"/>
      <c r="X665" s="154"/>
      <c r="Y665" s="23"/>
      <c r="Z665" s="190"/>
    </row>
    <row r="666" spans="1:26" x14ac:dyDescent="0.2">
      <c r="A666" s="198"/>
      <c r="B666" s="68" t="s">
        <v>273</v>
      </c>
      <c r="C666" s="145"/>
      <c r="E666" s="21"/>
      <c r="F666" s="129"/>
      <c r="G666" s="190"/>
      <c r="H666" s="23"/>
      <c r="I666" s="23"/>
      <c r="J666" s="130"/>
      <c r="K666" s="21"/>
      <c r="L666" s="187"/>
      <c r="M666" s="127"/>
      <c r="N666" s="150"/>
      <c r="P666" s="129"/>
      <c r="Q666" s="190"/>
      <c r="T666" s="130"/>
      <c r="U666" s="23"/>
      <c r="V666" s="188"/>
      <c r="W666" s="131"/>
      <c r="X666" s="154"/>
      <c r="Y666" s="23"/>
      <c r="Z666" s="190"/>
    </row>
    <row r="667" spans="1:26" x14ac:dyDescent="0.2">
      <c r="A667" s="116">
        <v>341</v>
      </c>
      <c r="B667" s="36" t="s">
        <v>66</v>
      </c>
      <c r="C667" s="145"/>
      <c r="D667" s="146">
        <v>7866280.2400000002</v>
      </c>
      <c r="E667" s="21"/>
      <c r="F667" s="155">
        <v>51501</v>
      </c>
      <c r="G667" s="152"/>
      <c r="H667" s="155" t="s">
        <v>274</v>
      </c>
      <c r="I667" s="23"/>
      <c r="J667" s="159">
        <v>-1</v>
      </c>
      <c r="K667" s="21"/>
      <c r="L667" s="149">
        <f t="shared" ref="L667:L671" si="71">+ROUND(N667*D667/100,0)</f>
        <v>274533</v>
      </c>
      <c r="M667" s="127"/>
      <c r="N667" s="184">
        <v>3.49</v>
      </c>
      <c r="P667" s="155">
        <v>55153</v>
      </c>
      <c r="Q667" s="152"/>
      <c r="R667" s="155" t="s">
        <v>275</v>
      </c>
      <c r="T667" s="159">
        <v>-1</v>
      </c>
      <c r="U667" s="23"/>
      <c r="V667" s="153">
        <v>183643</v>
      </c>
      <c r="W667" s="131"/>
      <c r="X667" s="162">
        <v>2.33</v>
      </c>
      <c r="Y667" s="23"/>
      <c r="Z667" s="152">
        <f t="shared" ref="Z667:Z671" si="72">+V667-L667</f>
        <v>-90890</v>
      </c>
    </row>
    <row r="668" spans="1:26" x14ac:dyDescent="0.2">
      <c r="A668" s="116">
        <v>343</v>
      </c>
      <c r="B668" s="36" t="s">
        <v>254</v>
      </c>
      <c r="C668" s="145"/>
      <c r="D668" s="146">
        <v>174919139.84</v>
      </c>
      <c r="E668" s="21"/>
      <c r="F668" s="155">
        <v>51501</v>
      </c>
      <c r="G668" s="152"/>
      <c r="H668" s="155" t="s">
        <v>276</v>
      </c>
      <c r="I668" s="23"/>
      <c r="J668" s="159">
        <v>-1</v>
      </c>
      <c r="K668" s="21"/>
      <c r="L668" s="149">
        <f t="shared" si="71"/>
        <v>5842299</v>
      </c>
      <c r="M668" s="127"/>
      <c r="N668" s="184">
        <v>3.34</v>
      </c>
      <c r="P668" s="155">
        <v>55153</v>
      </c>
      <c r="Q668" s="152"/>
      <c r="R668" s="155" t="s">
        <v>277</v>
      </c>
      <c r="T668" s="159">
        <v>-1</v>
      </c>
      <c r="U668" s="23"/>
      <c r="V668" s="153">
        <v>9334602</v>
      </c>
      <c r="W668" s="131"/>
      <c r="X668" s="162">
        <v>5.34</v>
      </c>
      <c r="Y668" s="23"/>
      <c r="Z668" s="152">
        <f t="shared" si="72"/>
        <v>3492303</v>
      </c>
    </row>
    <row r="669" spans="1:26" x14ac:dyDescent="0.2">
      <c r="A669" s="116">
        <v>344</v>
      </c>
      <c r="B669" s="36" t="s">
        <v>257</v>
      </c>
      <c r="C669" s="145"/>
      <c r="D669" s="146">
        <v>5286248.2300000004</v>
      </c>
      <c r="E669" s="21"/>
      <c r="F669" s="155">
        <v>51501</v>
      </c>
      <c r="G669" s="152"/>
      <c r="H669" s="155" t="s">
        <v>276</v>
      </c>
      <c r="I669" s="23"/>
      <c r="J669" s="159">
        <v>-1</v>
      </c>
      <c r="K669" s="21"/>
      <c r="L669" s="149">
        <f t="shared" si="71"/>
        <v>176561</v>
      </c>
      <c r="M669" s="127"/>
      <c r="N669" s="184">
        <v>3.34</v>
      </c>
      <c r="P669" s="155">
        <v>55153</v>
      </c>
      <c r="Q669" s="152"/>
      <c r="R669" s="155" t="s">
        <v>271</v>
      </c>
      <c r="T669" s="159">
        <v>-2</v>
      </c>
      <c r="U669" s="23"/>
      <c r="V669" s="153">
        <v>407952</v>
      </c>
      <c r="W669" s="131"/>
      <c r="X669" s="162">
        <v>7.72</v>
      </c>
      <c r="Y669" s="23"/>
      <c r="Z669" s="152">
        <f t="shared" si="72"/>
        <v>231391</v>
      </c>
    </row>
    <row r="670" spans="1:26" x14ac:dyDescent="0.2">
      <c r="A670" s="116">
        <v>345</v>
      </c>
      <c r="B670" s="19" t="s">
        <v>75</v>
      </c>
      <c r="C670" s="145"/>
      <c r="D670" s="146">
        <v>12797311.82</v>
      </c>
      <c r="E670" s="21"/>
      <c r="F670" s="155">
        <v>51501</v>
      </c>
      <c r="G670" s="152"/>
      <c r="H670" s="155" t="s">
        <v>260</v>
      </c>
      <c r="I670" s="23"/>
      <c r="J670" s="159">
        <v>0</v>
      </c>
      <c r="K670" s="21"/>
      <c r="L670" s="149">
        <f t="shared" si="71"/>
        <v>417192</v>
      </c>
      <c r="M670" s="127"/>
      <c r="N670" s="184">
        <v>3.26</v>
      </c>
      <c r="P670" s="155">
        <v>55153</v>
      </c>
      <c r="Q670" s="152"/>
      <c r="R670" s="155" t="s">
        <v>278</v>
      </c>
      <c r="T670" s="159">
        <v>-1</v>
      </c>
      <c r="U670" s="23"/>
      <c r="V670" s="153">
        <v>311346</v>
      </c>
      <c r="W670" s="131"/>
      <c r="X670" s="162">
        <v>2.4300000000000002</v>
      </c>
      <c r="Y670" s="23"/>
      <c r="Z670" s="152">
        <f t="shared" si="72"/>
        <v>-105846</v>
      </c>
    </row>
    <row r="671" spans="1:26" x14ac:dyDescent="0.2">
      <c r="A671" s="116">
        <v>346</v>
      </c>
      <c r="B671" s="36" t="s">
        <v>78</v>
      </c>
      <c r="C671" s="145"/>
      <c r="D671" s="146">
        <v>190099.8</v>
      </c>
      <c r="E671" s="21"/>
      <c r="F671" s="155">
        <v>51501</v>
      </c>
      <c r="G671" s="152"/>
      <c r="H671" s="155" t="s">
        <v>260</v>
      </c>
      <c r="I671" s="23"/>
      <c r="J671" s="159">
        <v>0</v>
      </c>
      <c r="K671" s="21"/>
      <c r="L671" s="149">
        <f t="shared" si="71"/>
        <v>6178</v>
      </c>
      <c r="M671" s="127"/>
      <c r="N671" s="184">
        <v>3.25</v>
      </c>
      <c r="P671" s="155">
        <v>55153</v>
      </c>
      <c r="Q671" s="152"/>
      <c r="R671" s="155" t="s">
        <v>260</v>
      </c>
      <c r="T671" s="159">
        <v>0</v>
      </c>
      <c r="U671" s="23"/>
      <c r="V671" s="153">
        <v>4684</v>
      </c>
      <c r="W671" s="131"/>
      <c r="X671" s="162">
        <v>2.46</v>
      </c>
      <c r="Y671" s="23"/>
      <c r="Z671" s="152">
        <f t="shared" si="72"/>
        <v>-1494</v>
      </c>
    </row>
    <row r="672" spans="1:26" x14ac:dyDescent="0.2">
      <c r="A672" s="116"/>
      <c r="B672" s="42" t="s">
        <v>279</v>
      </c>
      <c r="C672" s="148"/>
      <c r="D672" s="166">
        <f>+SUBTOTAL(9,D667:D671)</f>
        <v>201059079.93000001</v>
      </c>
      <c r="E672" s="56"/>
      <c r="F672" s="151"/>
      <c r="G672" s="152"/>
      <c r="H672" s="23"/>
      <c r="I672" s="23"/>
      <c r="J672" s="130"/>
      <c r="K672" s="56"/>
      <c r="L672" s="167">
        <f>+SUBTOTAL(9,L667:L671)</f>
        <v>6716763</v>
      </c>
      <c r="M672" s="127"/>
      <c r="N672" s="150">
        <f>+ROUND(L672/$D672*100,2)</f>
        <v>3.34</v>
      </c>
      <c r="P672" s="151"/>
      <c r="Q672" s="152"/>
      <c r="T672" s="130"/>
      <c r="U672" s="57"/>
      <c r="V672" s="168">
        <f>+SUBTOTAL(9,V667:V671)</f>
        <v>10242227</v>
      </c>
      <c r="W672" s="131"/>
      <c r="X672" s="154">
        <f>+ROUND(V672/D672*100,2)</f>
        <v>5.09</v>
      </c>
      <c r="Y672" s="23"/>
      <c r="Z672" s="191">
        <f>+SUBTOTAL(9,Z667:Z671)</f>
        <v>3525464</v>
      </c>
    </row>
    <row r="673" spans="1:26" x14ac:dyDescent="0.2">
      <c r="A673" s="116"/>
      <c r="B673" s="21"/>
      <c r="C673" s="145"/>
      <c r="E673" s="21"/>
      <c r="F673" s="129"/>
      <c r="G673" s="190"/>
      <c r="H673" s="23"/>
      <c r="I673" s="23"/>
      <c r="J673" s="130"/>
      <c r="K673" s="21"/>
      <c r="L673" s="187"/>
      <c r="M673" s="127"/>
      <c r="N673" s="150"/>
      <c r="P673" s="129"/>
      <c r="Q673" s="190"/>
      <c r="T673" s="130"/>
      <c r="U673" s="23"/>
      <c r="V673" s="188"/>
      <c r="W673" s="131"/>
      <c r="X673" s="154"/>
      <c r="Y673" s="23"/>
      <c r="Z673" s="190"/>
    </row>
    <row r="674" spans="1:26" x14ac:dyDescent="0.2">
      <c r="A674" s="198"/>
      <c r="B674" s="68" t="s">
        <v>280</v>
      </c>
      <c r="C674" s="145"/>
      <c r="E674" s="21"/>
      <c r="F674" s="129"/>
      <c r="G674" s="190"/>
      <c r="H674" s="23"/>
      <c r="I674" s="23"/>
      <c r="J674" s="130"/>
      <c r="K674" s="21"/>
      <c r="L674" s="187"/>
      <c r="M674" s="127"/>
      <c r="N674" s="150"/>
      <c r="P674" s="129"/>
      <c r="Q674" s="190"/>
      <c r="T674" s="130"/>
      <c r="U674" s="23"/>
      <c r="V674" s="188"/>
      <c r="W674" s="131"/>
      <c r="X674" s="154"/>
      <c r="Y674" s="23"/>
      <c r="Z674" s="190"/>
    </row>
    <row r="675" spans="1:26" x14ac:dyDescent="0.2">
      <c r="A675" s="116">
        <v>341</v>
      </c>
      <c r="B675" s="36" t="s">
        <v>66</v>
      </c>
      <c r="C675" s="145"/>
      <c r="D675" s="146">
        <v>104311.55</v>
      </c>
      <c r="E675" s="21"/>
      <c r="F675" s="155">
        <v>47483</v>
      </c>
      <c r="G675" s="152"/>
      <c r="H675" s="155" t="s">
        <v>274</v>
      </c>
      <c r="I675" s="23"/>
      <c r="J675" s="159">
        <v>-1</v>
      </c>
      <c r="K675" s="21"/>
      <c r="L675" s="149">
        <f t="shared" ref="L675:L678" si="73">+ROUND(N675*D675/100,0)</f>
        <v>3640</v>
      </c>
      <c r="M675" s="127"/>
      <c r="N675" s="184">
        <v>3.49</v>
      </c>
      <c r="P675" s="155">
        <v>55153</v>
      </c>
      <c r="Q675" s="152"/>
      <c r="R675" s="155" t="s">
        <v>275</v>
      </c>
      <c r="T675" s="159">
        <v>-1</v>
      </c>
      <c r="U675" s="23"/>
      <c r="V675" s="153">
        <v>5155</v>
      </c>
      <c r="W675" s="131"/>
      <c r="X675" s="162">
        <v>4.9400000000000004</v>
      </c>
      <c r="Y675" s="23"/>
      <c r="Z675" s="152">
        <f t="shared" ref="Z675:Z678" si="74">+V675-L675</f>
        <v>1515</v>
      </c>
    </row>
    <row r="676" spans="1:26" x14ac:dyDescent="0.2">
      <c r="A676" s="116">
        <v>343</v>
      </c>
      <c r="B676" s="36" t="s">
        <v>254</v>
      </c>
      <c r="C676" s="145"/>
      <c r="D676" s="146">
        <v>56679301.890000001</v>
      </c>
      <c r="E676" s="21"/>
      <c r="F676" s="155">
        <v>47483</v>
      </c>
      <c r="G676" s="152"/>
      <c r="H676" s="155" t="s">
        <v>276</v>
      </c>
      <c r="I676" s="23"/>
      <c r="J676" s="159">
        <v>-1</v>
      </c>
      <c r="K676" s="21"/>
      <c r="L676" s="149">
        <f t="shared" si="73"/>
        <v>1609692</v>
      </c>
      <c r="M676" s="127"/>
      <c r="N676" s="184">
        <v>2.84</v>
      </c>
      <c r="P676" s="155">
        <v>55153</v>
      </c>
      <c r="Q676" s="152"/>
      <c r="R676" s="155" t="s">
        <v>277</v>
      </c>
      <c r="T676" s="159">
        <v>-1</v>
      </c>
      <c r="U676" s="23"/>
      <c r="V676" s="153">
        <v>2329011</v>
      </c>
      <c r="W676" s="131"/>
      <c r="X676" s="162">
        <v>4.1100000000000003</v>
      </c>
      <c r="Y676" s="23"/>
      <c r="Z676" s="152">
        <f t="shared" si="74"/>
        <v>719319</v>
      </c>
    </row>
    <row r="677" spans="1:26" x14ac:dyDescent="0.2">
      <c r="A677" s="116">
        <v>344</v>
      </c>
      <c r="B677" s="36" t="s">
        <v>257</v>
      </c>
      <c r="C677" s="145"/>
      <c r="D677" s="146">
        <v>2696496.33</v>
      </c>
      <c r="E677" s="21"/>
      <c r="F677" s="155">
        <v>47483</v>
      </c>
      <c r="G677" s="152"/>
      <c r="H677" s="155" t="s">
        <v>276</v>
      </c>
      <c r="I677" s="23"/>
      <c r="J677" s="159">
        <v>-1</v>
      </c>
      <c r="K677" s="21"/>
      <c r="L677" s="149">
        <f t="shared" si="73"/>
        <v>76311</v>
      </c>
      <c r="M677" s="127"/>
      <c r="N677" s="184">
        <v>2.83</v>
      </c>
      <c r="P677" s="155">
        <v>55153</v>
      </c>
      <c r="Q677" s="152"/>
      <c r="R677" s="155" t="s">
        <v>271</v>
      </c>
      <c r="T677" s="159">
        <v>-2</v>
      </c>
      <c r="U677" s="23"/>
      <c r="V677" s="153">
        <v>148872</v>
      </c>
      <c r="W677" s="131"/>
      <c r="X677" s="162">
        <v>5.52</v>
      </c>
      <c r="Y677" s="23"/>
      <c r="Z677" s="152">
        <f t="shared" si="74"/>
        <v>72561</v>
      </c>
    </row>
    <row r="678" spans="1:26" x14ac:dyDescent="0.2">
      <c r="A678" s="116">
        <v>345</v>
      </c>
      <c r="B678" s="19" t="s">
        <v>75</v>
      </c>
      <c r="C678" s="145"/>
      <c r="D678" s="146">
        <v>1805206.74</v>
      </c>
      <c r="E678" s="21"/>
      <c r="F678" s="155">
        <v>47483</v>
      </c>
      <c r="G678" s="152"/>
      <c r="H678" s="155" t="s">
        <v>260</v>
      </c>
      <c r="I678" s="23"/>
      <c r="J678" s="159">
        <v>-1</v>
      </c>
      <c r="K678" s="21"/>
      <c r="L678" s="149">
        <f t="shared" si="73"/>
        <v>50185</v>
      </c>
      <c r="M678" s="127"/>
      <c r="N678" s="184">
        <v>2.78</v>
      </c>
      <c r="P678" s="155">
        <v>55153</v>
      </c>
      <c r="Q678" s="152"/>
      <c r="R678" s="155" t="s">
        <v>278</v>
      </c>
      <c r="T678" s="159">
        <v>-1</v>
      </c>
      <c r="U678" s="23"/>
      <c r="V678" s="153">
        <v>90476</v>
      </c>
      <c r="W678" s="131"/>
      <c r="X678" s="162">
        <v>5.01</v>
      </c>
      <c r="Y678" s="23"/>
      <c r="Z678" s="152">
        <f t="shared" si="74"/>
        <v>40291</v>
      </c>
    </row>
    <row r="679" spans="1:26" x14ac:dyDescent="0.2">
      <c r="A679" s="116"/>
      <c r="B679" s="42" t="s">
        <v>281</v>
      </c>
      <c r="C679" s="148"/>
      <c r="D679" s="166">
        <f>+SUBTOTAL(9,D675:D678)</f>
        <v>61285316.509999998</v>
      </c>
      <c r="E679" s="56"/>
      <c r="F679" s="151"/>
      <c r="G679" s="152"/>
      <c r="H679" s="23"/>
      <c r="I679" s="23"/>
      <c r="J679" s="130"/>
      <c r="K679" s="56"/>
      <c r="L679" s="167">
        <f>+SUBTOTAL(9,L675:L678)</f>
        <v>1739828</v>
      </c>
      <c r="M679" s="127"/>
      <c r="N679" s="150">
        <f>+ROUND(L679/$D679*100,2)</f>
        <v>2.84</v>
      </c>
      <c r="P679" s="151"/>
      <c r="Q679" s="152"/>
      <c r="T679" s="130"/>
      <c r="U679" s="57"/>
      <c r="V679" s="168">
        <f>+SUBTOTAL(9,V675:V678)</f>
        <v>2573514</v>
      </c>
      <c r="W679" s="131"/>
      <c r="X679" s="154">
        <f>+ROUND(V679/D679*100,2)</f>
        <v>4.2</v>
      </c>
      <c r="Y679" s="23"/>
      <c r="Z679" s="191">
        <f>+SUBTOTAL(9,Z675:Z678)</f>
        <v>833686</v>
      </c>
    </row>
    <row r="680" spans="1:26" x14ac:dyDescent="0.2">
      <c r="A680" s="116"/>
      <c r="B680" s="21"/>
      <c r="C680" s="145"/>
      <c r="E680" s="21"/>
      <c r="F680" s="129"/>
      <c r="G680" s="190"/>
      <c r="H680" s="23"/>
      <c r="I680" s="23"/>
      <c r="J680" s="130"/>
      <c r="K680" s="21"/>
      <c r="L680" s="187"/>
      <c r="M680" s="127"/>
      <c r="N680" s="150"/>
      <c r="P680" s="129"/>
      <c r="Q680" s="190"/>
      <c r="T680" s="130"/>
      <c r="U680" s="23"/>
      <c r="V680" s="188"/>
      <c r="W680" s="131"/>
      <c r="X680" s="154"/>
      <c r="Y680" s="23"/>
      <c r="Z680" s="190"/>
    </row>
    <row r="681" spans="1:26" x14ac:dyDescent="0.2">
      <c r="A681" s="198"/>
      <c r="B681" s="68" t="s">
        <v>282</v>
      </c>
      <c r="C681" s="145"/>
      <c r="E681" s="21"/>
      <c r="F681" s="129"/>
      <c r="G681" s="190"/>
      <c r="H681" s="23"/>
      <c r="I681" s="23"/>
      <c r="J681" s="130"/>
      <c r="K681" s="21"/>
      <c r="L681" s="187"/>
      <c r="M681" s="127"/>
      <c r="N681" s="150"/>
      <c r="P681" s="129"/>
      <c r="Q681" s="190"/>
      <c r="T681" s="130"/>
      <c r="U681" s="23"/>
      <c r="V681" s="188"/>
      <c r="W681" s="131"/>
      <c r="X681" s="154"/>
      <c r="Y681" s="23"/>
      <c r="Z681" s="190"/>
    </row>
    <row r="682" spans="1:26" x14ac:dyDescent="0.2">
      <c r="A682" s="116">
        <v>341</v>
      </c>
      <c r="B682" s="36" t="s">
        <v>66</v>
      </c>
      <c r="C682" s="145"/>
      <c r="D682" s="146">
        <v>12107428.26</v>
      </c>
      <c r="E682" s="21"/>
      <c r="F682" s="155">
        <v>50770</v>
      </c>
      <c r="G682" s="152"/>
      <c r="H682" s="155" t="s">
        <v>274</v>
      </c>
      <c r="I682" s="23"/>
      <c r="J682" s="159">
        <v>-1</v>
      </c>
      <c r="K682" s="21"/>
      <c r="L682" s="149">
        <f t="shared" ref="L682:L686" si="75">+ROUND(N682*D682/100,0)</f>
        <v>427392</v>
      </c>
      <c r="M682" s="127"/>
      <c r="N682" s="184">
        <v>3.53</v>
      </c>
      <c r="P682" s="155">
        <v>54788</v>
      </c>
      <c r="Q682" s="152"/>
      <c r="R682" s="155" t="s">
        <v>275</v>
      </c>
      <c r="T682" s="159">
        <v>-1</v>
      </c>
      <c r="U682" s="23"/>
      <c r="V682" s="153">
        <v>289531</v>
      </c>
      <c r="W682" s="131"/>
      <c r="X682" s="162">
        <v>2.39</v>
      </c>
      <c r="Y682" s="23"/>
      <c r="Z682" s="152">
        <f t="shared" ref="Z682:Z686" si="76">+V682-L682</f>
        <v>-137861</v>
      </c>
    </row>
    <row r="683" spans="1:26" x14ac:dyDescent="0.2">
      <c r="A683" s="116">
        <v>343</v>
      </c>
      <c r="B683" s="36" t="s">
        <v>254</v>
      </c>
      <c r="C683" s="145"/>
      <c r="D683" s="146">
        <v>486192448.25999999</v>
      </c>
      <c r="E683" s="21"/>
      <c r="F683" s="155">
        <v>50770</v>
      </c>
      <c r="G683" s="152"/>
      <c r="H683" s="155" t="s">
        <v>276</v>
      </c>
      <c r="I683" s="23"/>
      <c r="J683" s="159">
        <v>-1</v>
      </c>
      <c r="K683" s="21"/>
      <c r="L683" s="149">
        <f t="shared" si="75"/>
        <v>16384686</v>
      </c>
      <c r="M683" s="127"/>
      <c r="N683" s="184">
        <v>3.37</v>
      </c>
      <c r="P683" s="155">
        <v>54788</v>
      </c>
      <c r="Q683" s="152"/>
      <c r="R683" s="155" t="s">
        <v>277</v>
      </c>
      <c r="T683" s="159">
        <v>-1</v>
      </c>
      <c r="U683" s="23"/>
      <c r="V683" s="153">
        <v>20699052</v>
      </c>
      <c r="W683" s="131"/>
      <c r="X683" s="162">
        <v>4.26</v>
      </c>
      <c r="Y683" s="23"/>
      <c r="Z683" s="152">
        <f t="shared" si="76"/>
        <v>4314366</v>
      </c>
    </row>
    <row r="684" spans="1:26" x14ac:dyDescent="0.2">
      <c r="A684" s="116">
        <v>344</v>
      </c>
      <c r="B684" s="36" t="s">
        <v>257</v>
      </c>
      <c r="C684" s="145"/>
      <c r="D684" s="146">
        <v>15239764.18</v>
      </c>
      <c r="E684" s="21"/>
      <c r="F684" s="155">
        <v>50770</v>
      </c>
      <c r="G684" s="152"/>
      <c r="H684" s="155" t="s">
        <v>276</v>
      </c>
      <c r="I684" s="23"/>
      <c r="J684" s="159">
        <v>-1</v>
      </c>
      <c r="K684" s="21"/>
      <c r="L684" s="149">
        <f t="shared" si="75"/>
        <v>513580</v>
      </c>
      <c r="M684" s="127"/>
      <c r="N684" s="184">
        <v>3.37</v>
      </c>
      <c r="P684" s="155">
        <v>54788</v>
      </c>
      <c r="Q684" s="152"/>
      <c r="R684" s="155" t="s">
        <v>271</v>
      </c>
      <c r="T684" s="159">
        <v>-2</v>
      </c>
      <c r="U684" s="23"/>
      <c r="V684" s="153">
        <v>905061</v>
      </c>
      <c r="W684" s="131"/>
      <c r="X684" s="162">
        <v>5.94</v>
      </c>
      <c r="Y684" s="23"/>
      <c r="Z684" s="152">
        <f t="shared" si="76"/>
        <v>391481</v>
      </c>
    </row>
    <row r="685" spans="1:26" x14ac:dyDescent="0.2">
      <c r="A685" s="116">
        <v>345</v>
      </c>
      <c r="B685" s="19" t="s">
        <v>75</v>
      </c>
      <c r="C685" s="145"/>
      <c r="D685" s="146">
        <v>31197521</v>
      </c>
      <c r="E685" s="21"/>
      <c r="F685" s="155">
        <v>50770</v>
      </c>
      <c r="G685" s="152"/>
      <c r="H685" s="155" t="s">
        <v>260</v>
      </c>
      <c r="I685" s="23"/>
      <c r="J685" s="159">
        <v>0</v>
      </c>
      <c r="K685" s="21"/>
      <c r="L685" s="149">
        <f t="shared" si="75"/>
        <v>1029518</v>
      </c>
      <c r="M685" s="127"/>
      <c r="N685" s="184">
        <v>3.3</v>
      </c>
      <c r="P685" s="155">
        <v>54788</v>
      </c>
      <c r="Q685" s="152"/>
      <c r="R685" s="155" t="s">
        <v>278</v>
      </c>
      <c r="T685" s="159">
        <v>-1</v>
      </c>
      <c r="U685" s="23"/>
      <c r="V685" s="153">
        <v>728609</v>
      </c>
      <c r="W685" s="131"/>
      <c r="X685" s="162">
        <v>2.34</v>
      </c>
      <c r="Y685" s="23"/>
      <c r="Z685" s="152">
        <f t="shared" si="76"/>
        <v>-300909</v>
      </c>
    </row>
    <row r="686" spans="1:26" x14ac:dyDescent="0.2">
      <c r="A686" s="116">
        <v>346</v>
      </c>
      <c r="B686" s="36" t="s">
        <v>78</v>
      </c>
      <c r="C686" s="145"/>
      <c r="D686" s="146">
        <v>4342766.88</v>
      </c>
      <c r="E686" s="21"/>
      <c r="F686" s="155">
        <v>50770</v>
      </c>
      <c r="G686" s="152"/>
      <c r="H686" s="155" t="s">
        <v>260</v>
      </c>
      <c r="I686" s="23"/>
      <c r="J686" s="159">
        <v>0</v>
      </c>
      <c r="K686" s="21"/>
      <c r="L686" s="149">
        <f t="shared" si="75"/>
        <v>142443</v>
      </c>
      <c r="M686" s="127"/>
      <c r="N686" s="184">
        <v>3.28</v>
      </c>
      <c r="P686" s="155">
        <v>54788</v>
      </c>
      <c r="Q686" s="152"/>
      <c r="R686" s="155" t="s">
        <v>260</v>
      </c>
      <c r="T686" s="159">
        <v>0</v>
      </c>
      <c r="U686" s="23"/>
      <c r="V686" s="153">
        <v>131137</v>
      </c>
      <c r="W686" s="131"/>
      <c r="X686" s="162">
        <v>3.02</v>
      </c>
      <c r="Y686" s="23"/>
      <c r="Z686" s="152">
        <f t="shared" si="76"/>
        <v>-11306</v>
      </c>
    </row>
    <row r="687" spans="1:26" x14ac:dyDescent="0.2">
      <c r="A687" s="116"/>
      <c r="B687" s="42" t="s">
        <v>283</v>
      </c>
      <c r="C687" s="148"/>
      <c r="D687" s="166">
        <f>+SUBTOTAL(9,D682:D686)</f>
        <v>549079928.58000004</v>
      </c>
      <c r="E687" s="56"/>
      <c r="F687" s="151"/>
      <c r="G687" s="152"/>
      <c r="H687" s="23"/>
      <c r="I687" s="23"/>
      <c r="J687" s="130"/>
      <c r="K687" s="56"/>
      <c r="L687" s="167">
        <f>+SUBTOTAL(9,L682:L686)</f>
        <v>18497619</v>
      </c>
      <c r="M687" s="127"/>
      <c r="N687" s="150">
        <f>+ROUND(L687/$D687*100,2)</f>
        <v>3.37</v>
      </c>
      <c r="P687" s="151"/>
      <c r="Q687" s="152"/>
      <c r="T687" s="130"/>
      <c r="U687" s="57"/>
      <c r="V687" s="168">
        <f>+SUBTOTAL(9,V682:V686)</f>
        <v>22753390</v>
      </c>
      <c r="W687" s="131"/>
      <c r="X687" s="154">
        <f>+ROUND(V687/D687*100,2)</f>
        <v>4.1399999999999997</v>
      </c>
      <c r="Y687" s="23"/>
      <c r="Z687" s="191">
        <f>+SUBTOTAL(9,Z682:Z686)</f>
        <v>4255771</v>
      </c>
    </row>
    <row r="688" spans="1:26" x14ac:dyDescent="0.2">
      <c r="A688" s="116"/>
      <c r="B688" s="21"/>
      <c r="C688" s="145"/>
      <c r="E688" s="21"/>
      <c r="F688" s="129"/>
      <c r="G688" s="190"/>
      <c r="H688" s="23"/>
      <c r="I688" s="23"/>
      <c r="J688" s="130"/>
      <c r="K688" s="21"/>
      <c r="L688" s="187"/>
      <c r="M688" s="127"/>
      <c r="N688" s="150"/>
      <c r="P688" s="129"/>
      <c r="Q688" s="190"/>
      <c r="T688" s="130"/>
      <c r="U688" s="23"/>
      <c r="V688" s="188"/>
      <c r="W688" s="131"/>
      <c r="X688" s="154"/>
      <c r="Y688" s="23"/>
      <c r="Z688" s="190"/>
    </row>
    <row r="689" spans="1:26" x14ac:dyDescent="0.2">
      <c r="A689" s="198"/>
      <c r="B689" s="68" t="s">
        <v>284</v>
      </c>
      <c r="C689" s="145"/>
      <c r="E689" s="21"/>
      <c r="F689" s="129"/>
      <c r="G689" s="190"/>
      <c r="H689" s="23"/>
      <c r="I689" s="23"/>
      <c r="J689" s="130"/>
      <c r="K689" s="21"/>
      <c r="L689" s="187"/>
      <c r="M689" s="127"/>
      <c r="N689" s="150"/>
      <c r="P689" s="129"/>
      <c r="Q689" s="190"/>
      <c r="T689" s="130"/>
      <c r="U689" s="23"/>
      <c r="V689" s="188"/>
      <c r="W689" s="131"/>
      <c r="X689" s="154"/>
      <c r="Y689" s="23"/>
      <c r="Z689" s="190"/>
    </row>
    <row r="690" spans="1:26" x14ac:dyDescent="0.2">
      <c r="A690" s="116">
        <v>341</v>
      </c>
      <c r="B690" s="36" t="s">
        <v>66</v>
      </c>
      <c r="C690" s="145"/>
      <c r="D690" s="146">
        <v>5545542.3799999999</v>
      </c>
      <c r="E690" s="21"/>
      <c r="F690" s="155">
        <v>50770</v>
      </c>
      <c r="G690" s="152"/>
      <c r="H690" s="155" t="s">
        <v>274</v>
      </c>
      <c r="I690" s="23"/>
      <c r="J690" s="159">
        <v>-1</v>
      </c>
      <c r="K690" s="21"/>
      <c r="L690" s="149">
        <f t="shared" ref="L690:L694" si="77">+ROUND(N690*D690/100,0)</f>
        <v>190767</v>
      </c>
      <c r="M690" s="127"/>
      <c r="N690" s="184">
        <v>3.44</v>
      </c>
      <c r="P690" s="155">
        <v>54788</v>
      </c>
      <c r="Q690" s="152"/>
      <c r="R690" s="155" t="s">
        <v>275</v>
      </c>
      <c r="T690" s="159">
        <v>-1</v>
      </c>
      <c r="U690" s="23"/>
      <c r="V690" s="153">
        <v>122379</v>
      </c>
      <c r="W690" s="131"/>
      <c r="X690" s="162">
        <v>2.21</v>
      </c>
      <c r="Y690" s="23"/>
      <c r="Z690" s="152">
        <f t="shared" ref="Z690:Z694" si="78">+V690-L690</f>
        <v>-68388</v>
      </c>
    </row>
    <row r="691" spans="1:26" x14ac:dyDescent="0.2">
      <c r="A691" s="116">
        <v>343</v>
      </c>
      <c r="B691" s="36" t="s">
        <v>254</v>
      </c>
      <c r="C691" s="145"/>
      <c r="D691" s="146">
        <v>126543105.11</v>
      </c>
      <c r="E691" s="21"/>
      <c r="F691" s="155">
        <v>50770</v>
      </c>
      <c r="G691" s="152"/>
      <c r="H691" s="155" t="s">
        <v>276</v>
      </c>
      <c r="I691" s="23"/>
      <c r="J691" s="159">
        <v>-1</v>
      </c>
      <c r="K691" s="21"/>
      <c r="L691" s="149">
        <f t="shared" si="77"/>
        <v>4175922</v>
      </c>
      <c r="M691" s="127"/>
      <c r="N691" s="184">
        <v>3.3</v>
      </c>
      <c r="P691" s="155">
        <v>54788</v>
      </c>
      <c r="Q691" s="152"/>
      <c r="R691" s="155" t="s">
        <v>277</v>
      </c>
      <c r="T691" s="159">
        <v>-1</v>
      </c>
      <c r="U691" s="23"/>
      <c r="V691" s="153">
        <v>7378849</v>
      </c>
      <c r="W691" s="131"/>
      <c r="X691" s="162">
        <v>5.83</v>
      </c>
      <c r="Y691" s="23"/>
      <c r="Z691" s="152">
        <f t="shared" si="78"/>
        <v>3202927</v>
      </c>
    </row>
    <row r="692" spans="1:26" x14ac:dyDescent="0.2">
      <c r="A692" s="116">
        <v>344</v>
      </c>
      <c r="B692" s="36" t="s">
        <v>257</v>
      </c>
      <c r="C692" s="145"/>
      <c r="D692" s="146">
        <v>4143912.35</v>
      </c>
      <c r="E692" s="21"/>
      <c r="F692" s="155">
        <v>50770</v>
      </c>
      <c r="G692" s="152"/>
      <c r="H692" s="155" t="s">
        <v>276</v>
      </c>
      <c r="I692" s="23"/>
      <c r="J692" s="159">
        <v>-1</v>
      </c>
      <c r="K692" s="21"/>
      <c r="L692" s="149">
        <f t="shared" si="77"/>
        <v>137163</v>
      </c>
      <c r="M692" s="127"/>
      <c r="N692" s="184">
        <v>3.31</v>
      </c>
      <c r="P692" s="155">
        <v>54788</v>
      </c>
      <c r="Q692" s="152"/>
      <c r="R692" s="155" t="s">
        <v>271</v>
      </c>
      <c r="T692" s="159">
        <v>-2</v>
      </c>
      <c r="U692" s="23"/>
      <c r="V692" s="153">
        <v>294308</v>
      </c>
      <c r="W692" s="131"/>
      <c r="X692" s="162">
        <v>7.1</v>
      </c>
      <c r="Y692" s="23"/>
      <c r="Z692" s="152">
        <f t="shared" si="78"/>
        <v>157145</v>
      </c>
    </row>
    <row r="693" spans="1:26" x14ac:dyDescent="0.2">
      <c r="A693" s="116">
        <v>345</v>
      </c>
      <c r="B693" s="19" t="s">
        <v>75</v>
      </c>
      <c r="C693" s="145"/>
      <c r="D693" s="146">
        <v>8152301.0199999996</v>
      </c>
      <c r="E693" s="21"/>
      <c r="F693" s="155">
        <v>50770</v>
      </c>
      <c r="G693" s="152"/>
      <c r="H693" s="155" t="s">
        <v>260</v>
      </c>
      <c r="I693" s="23"/>
      <c r="J693" s="159">
        <v>0</v>
      </c>
      <c r="K693" s="21"/>
      <c r="L693" s="149">
        <f t="shared" si="77"/>
        <v>264135</v>
      </c>
      <c r="M693" s="127"/>
      <c r="N693" s="184">
        <v>3.24</v>
      </c>
      <c r="P693" s="155">
        <v>54788</v>
      </c>
      <c r="Q693" s="152"/>
      <c r="R693" s="155" t="s">
        <v>278</v>
      </c>
      <c r="T693" s="159">
        <v>-1</v>
      </c>
      <c r="U693" s="23"/>
      <c r="V693" s="153">
        <v>317202</v>
      </c>
      <c r="W693" s="131"/>
      <c r="X693" s="162">
        <v>3.89</v>
      </c>
      <c r="Y693" s="23"/>
      <c r="Z693" s="152">
        <f t="shared" si="78"/>
        <v>53067</v>
      </c>
    </row>
    <row r="694" spans="1:26" x14ac:dyDescent="0.2">
      <c r="A694" s="116">
        <v>346</v>
      </c>
      <c r="B694" s="36" t="s">
        <v>78</v>
      </c>
      <c r="C694" s="145"/>
      <c r="D694" s="146">
        <v>206923</v>
      </c>
      <c r="E694" s="21"/>
      <c r="F694" s="155">
        <v>50770</v>
      </c>
      <c r="G694" s="152"/>
      <c r="H694" s="155" t="s">
        <v>260</v>
      </c>
      <c r="I694" s="23"/>
      <c r="J694" s="159">
        <v>0</v>
      </c>
      <c r="K694" s="21"/>
      <c r="L694" s="149">
        <f t="shared" si="77"/>
        <v>6642</v>
      </c>
      <c r="M694" s="127"/>
      <c r="N694" s="184">
        <v>3.21</v>
      </c>
      <c r="P694" s="155">
        <v>54788</v>
      </c>
      <c r="Q694" s="152"/>
      <c r="R694" s="155" t="s">
        <v>260</v>
      </c>
      <c r="T694" s="159">
        <v>0</v>
      </c>
      <c r="U694" s="23"/>
      <c r="V694" s="153">
        <v>4819</v>
      </c>
      <c r="W694" s="131"/>
      <c r="X694" s="162">
        <v>2.33</v>
      </c>
      <c r="Y694" s="23"/>
      <c r="Z694" s="152">
        <f t="shared" si="78"/>
        <v>-1823</v>
      </c>
    </row>
    <row r="695" spans="1:26" x14ac:dyDescent="0.2">
      <c r="A695" s="116"/>
      <c r="B695" s="42" t="s">
        <v>285</v>
      </c>
      <c r="C695" s="148"/>
      <c r="D695" s="166">
        <f>+SUBTOTAL(9,D690:D694)</f>
        <v>144591783.86000001</v>
      </c>
      <c r="E695" s="56"/>
      <c r="F695" s="151"/>
      <c r="G695" s="152"/>
      <c r="H695" s="23"/>
      <c r="I695" s="23"/>
      <c r="J695" s="130"/>
      <c r="K695" s="56"/>
      <c r="L695" s="167">
        <f>+SUBTOTAL(9,L690:L694)</f>
        <v>4774629</v>
      </c>
      <c r="M695" s="127"/>
      <c r="N695" s="150">
        <f>+ROUND(L695/$D695*100,2)</f>
        <v>3.3</v>
      </c>
      <c r="P695" s="151"/>
      <c r="Q695" s="152"/>
      <c r="T695" s="130"/>
      <c r="U695" s="57"/>
      <c r="V695" s="168">
        <f>+SUBTOTAL(9,V690:V694)</f>
        <v>8117557</v>
      </c>
      <c r="W695" s="131"/>
      <c r="X695" s="154">
        <f>+ROUND(V695/D695*100,2)</f>
        <v>5.61</v>
      </c>
      <c r="Y695" s="23"/>
      <c r="Z695" s="191">
        <f>+SUBTOTAL(9,Z690:Z694)</f>
        <v>3342928</v>
      </c>
    </row>
    <row r="696" spans="1:26" x14ac:dyDescent="0.2">
      <c r="A696" s="116"/>
      <c r="B696" s="21"/>
      <c r="C696" s="145"/>
      <c r="E696" s="21"/>
      <c r="F696" s="129"/>
      <c r="G696" s="190"/>
      <c r="H696" s="23"/>
      <c r="I696" s="23"/>
      <c r="J696" s="130"/>
      <c r="K696" s="21"/>
      <c r="L696" s="187"/>
      <c r="M696" s="127"/>
      <c r="N696" s="150"/>
      <c r="P696" s="129"/>
      <c r="Q696" s="190"/>
      <c r="T696" s="130"/>
      <c r="U696" s="23"/>
      <c r="V696" s="188"/>
      <c r="W696" s="131"/>
      <c r="X696" s="154"/>
      <c r="Y696" s="23"/>
      <c r="Z696" s="190"/>
    </row>
    <row r="697" spans="1:26" x14ac:dyDescent="0.2">
      <c r="A697" s="198"/>
      <c r="B697" s="68" t="s">
        <v>286</v>
      </c>
      <c r="C697" s="145"/>
      <c r="E697" s="21"/>
      <c r="F697" s="129"/>
      <c r="G697" s="190"/>
      <c r="H697" s="23"/>
      <c r="I697" s="23"/>
      <c r="J697" s="130"/>
      <c r="K697" s="21"/>
      <c r="L697" s="187"/>
      <c r="M697" s="127"/>
      <c r="N697" s="150"/>
      <c r="P697" s="129"/>
      <c r="Q697" s="190"/>
      <c r="T697" s="130"/>
      <c r="U697" s="23"/>
      <c r="V697" s="188"/>
      <c r="W697" s="131"/>
      <c r="X697" s="154"/>
      <c r="Y697" s="23"/>
      <c r="Z697" s="190"/>
    </row>
    <row r="698" spans="1:26" x14ac:dyDescent="0.2">
      <c r="A698" s="116">
        <v>341</v>
      </c>
      <c r="B698" s="36" t="s">
        <v>66</v>
      </c>
      <c r="C698" s="145"/>
      <c r="D698" s="146">
        <v>7891536.9199999999</v>
      </c>
      <c r="E698" s="21"/>
      <c r="F698" s="155">
        <v>51135</v>
      </c>
      <c r="G698" s="152"/>
      <c r="H698" s="155" t="s">
        <v>274</v>
      </c>
      <c r="I698" s="23"/>
      <c r="J698" s="159">
        <v>-1</v>
      </c>
      <c r="K698" s="21"/>
      <c r="L698" s="149">
        <f t="shared" ref="L698:L702" si="79">+ROUND(N698*D698/100,0)</f>
        <v>273836</v>
      </c>
      <c r="M698" s="127"/>
      <c r="N698" s="184">
        <v>3.47</v>
      </c>
      <c r="P698" s="155">
        <v>54788</v>
      </c>
      <c r="Q698" s="152"/>
      <c r="R698" s="155" t="s">
        <v>275</v>
      </c>
      <c r="T698" s="159">
        <v>-1</v>
      </c>
      <c r="U698" s="23"/>
      <c r="V698" s="153">
        <v>180251</v>
      </c>
      <c r="W698" s="131"/>
      <c r="X698" s="162">
        <v>2.2799999999999998</v>
      </c>
      <c r="Y698" s="23"/>
      <c r="Z698" s="152">
        <f t="shared" ref="Z698:Z702" si="80">+V698-L698</f>
        <v>-93585</v>
      </c>
    </row>
    <row r="699" spans="1:26" x14ac:dyDescent="0.2">
      <c r="A699" s="116">
        <v>343</v>
      </c>
      <c r="B699" s="36" t="s">
        <v>254</v>
      </c>
      <c r="C699" s="145"/>
      <c r="D699" s="146">
        <v>202248101.06</v>
      </c>
      <c r="E699" s="21"/>
      <c r="F699" s="155">
        <v>51135</v>
      </c>
      <c r="G699" s="152"/>
      <c r="H699" s="155" t="s">
        <v>276</v>
      </c>
      <c r="I699" s="23"/>
      <c r="J699" s="159">
        <v>-1</v>
      </c>
      <c r="K699" s="21"/>
      <c r="L699" s="149">
        <f t="shared" si="79"/>
        <v>6714637</v>
      </c>
      <c r="M699" s="127"/>
      <c r="N699" s="184">
        <v>3.32</v>
      </c>
      <c r="P699" s="155">
        <v>54788</v>
      </c>
      <c r="Q699" s="152"/>
      <c r="R699" s="155" t="s">
        <v>277</v>
      </c>
      <c r="T699" s="159">
        <v>-1</v>
      </c>
      <c r="U699" s="23"/>
      <c r="V699" s="153">
        <v>11070426</v>
      </c>
      <c r="W699" s="131"/>
      <c r="X699" s="162">
        <v>5.47</v>
      </c>
      <c r="Y699" s="23"/>
      <c r="Z699" s="152">
        <f t="shared" si="80"/>
        <v>4355789</v>
      </c>
    </row>
    <row r="700" spans="1:26" x14ac:dyDescent="0.2">
      <c r="A700" s="116">
        <v>344</v>
      </c>
      <c r="B700" s="36" t="s">
        <v>257</v>
      </c>
      <c r="C700" s="145"/>
      <c r="D700" s="146">
        <v>6082661.5499999998</v>
      </c>
      <c r="E700" s="21"/>
      <c r="F700" s="155">
        <v>51135</v>
      </c>
      <c r="G700" s="152"/>
      <c r="H700" s="155" t="s">
        <v>276</v>
      </c>
      <c r="I700" s="23"/>
      <c r="J700" s="159">
        <v>-1</v>
      </c>
      <c r="K700" s="21"/>
      <c r="L700" s="149">
        <f t="shared" si="79"/>
        <v>201944</v>
      </c>
      <c r="M700" s="127"/>
      <c r="N700" s="184">
        <v>3.32</v>
      </c>
      <c r="P700" s="155">
        <v>54788</v>
      </c>
      <c r="Q700" s="152"/>
      <c r="R700" s="155" t="s">
        <v>271</v>
      </c>
      <c r="T700" s="159">
        <v>-2</v>
      </c>
      <c r="U700" s="23"/>
      <c r="V700" s="153">
        <v>456228</v>
      </c>
      <c r="W700" s="131"/>
      <c r="X700" s="162">
        <v>7.5</v>
      </c>
      <c r="Y700" s="23"/>
      <c r="Z700" s="152">
        <f t="shared" si="80"/>
        <v>254284</v>
      </c>
    </row>
    <row r="701" spans="1:26" x14ac:dyDescent="0.2">
      <c r="A701" s="116">
        <v>345</v>
      </c>
      <c r="B701" s="19" t="s">
        <v>75</v>
      </c>
      <c r="C701" s="145"/>
      <c r="D701" s="146">
        <v>15341052.869999999</v>
      </c>
      <c r="E701" s="21"/>
      <c r="F701" s="155">
        <v>51135</v>
      </c>
      <c r="G701" s="152"/>
      <c r="H701" s="155" t="s">
        <v>260</v>
      </c>
      <c r="I701" s="23"/>
      <c r="J701" s="159">
        <v>0</v>
      </c>
      <c r="K701" s="21"/>
      <c r="L701" s="149">
        <f t="shared" si="79"/>
        <v>495516</v>
      </c>
      <c r="M701" s="127"/>
      <c r="N701" s="184">
        <v>3.23</v>
      </c>
      <c r="P701" s="155">
        <v>54788</v>
      </c>
      <c r="Q701" s="152"/>
      <c r="R701" s="155" t="s">
        <v>278</v>
      </c>
      <c r="T701" s="159">
        <v>-1</v>
      </c>
      <c r="U701" s="23"/>
      <c r="V701" s="153">
        <v>366514</v>
      </c>
      <c r="W701" s="131"/>
      <c r="X701" s="162">
        <v>2.39</v>
      </c>
      <c r="Y701" s="23"/>
      <c r="Z701" s="152">
        <f t="shared" si="80"/>
        <v>-129002</v>
      </c>
    </row>
    <row r="702" spans="1:26" x14ac:dyDescent="0.2">
      <c r="A702" s="116">
        <v>346</v>
      </c>
      <c r="B702" s="36" t="s">
        <v>78</v>
      </c>
      <c r="C702" s="145"/>
      <c r="D702" s="146">
        <v>160716.5</v>
      </c>
      <c r="E702" s="21"/>
      <c r="F702" s="155">
        <v>51135</v>
      </c>
      <c r="G702" s="152"/>
      <c r="H702" s="155" t="s">
        <v>260</v>
      </c>
      <c r="I702" s="23"/>
      <c r="J702" s="159">
        <v>0</v>
      </c>
      <c r="K702" s="21"/>
      <c r="L702" s="149">
        <f t="shared" si="79"/>
        <v>5191</v>
      </c>
      <c r="M702" s="127"/>
      <c r="N702" s="184">
        <v>3.23</v>
      </c>
      <c r="P702" s="155">
        <v>54788</v>
      </c>
      <c r="Q702" s="152"/>
      <c r="R702" s="155" t="s">
        <v>260</v>
      </c>
      <c r="T702" s="159">
        <v>0</v>
      </c>
      <c r="U702" s="23"/>
      <c r="V702" s="153">
        <v>4079</v>
      </c>
      <c r="W702" s="131"/>
      <c r="X702" s="162">
        <v>2.54</v>
      </c>
      <c r="Y702" s="23"/>
      <c r="Z702" s="152">
        <f t="shared" si="80"/>
        <v>-1112</v>
      </c>
    </row>
    <row r="703" spans="1:26" x14ac:dyDescent="0.2">
      <c r="A703" s="116"/>
      <c r="B703" s="42" t="s">
        <v>287</v>
      </c>
      <c r="C703" s="148"/>
      <c r="D703" s="166">
        <f>+SUBTOTAL(9,D698:D702)</f>
        <v>231724068.90000001</v>
      </c>
      <c r="E703" s="56"/>
      <c r="F703" s="151"/>
      <c r="G703" s="152"/>
      <c r="H703" s="23"/>
      <c r="I703" s="23"/>
      <c r="J703" s="130"/>
      <c r="K703" s="56"/>
      <c r="L703" s="167">
        <f>+SUBTOTAL(9,L698:L702)</f>
        <v>7691124</v>
      </c>
      <c r="M703" s="127"/>
      <c r="N703" s="150">
        <f>+ROUND(L703/$D703*100,2)</f>
        <v>3.32</v>
      </c>
      <c r="P703" s="151"/>
      <c r="Q703" s="152"/>
      <c r="T703" s="130"/>
      <c r="U703" s="57"/>
      <c r="V703" s="168">
        <f>+SUBTOTAL(9,V698:V702)</f>
        <v>12077498</v>
      </c>
      <c r="W703" s="131"/>
      <c r="X703" s="154">
        <f>+ROUND(V703/D703*100,2)</f>
        <v>5.21</v>
      </c>
      <c r="Y703" s="23"/>
      <c r="Z703" s="191">
        <f>+SUBTOTAL(9,Z698:Z702)</f>
        <v>4386374</v>
      </c>
    </row>
    <row r="704" spans="1:26" x14ac:dyDescent="0.2">
      <c r="A704" s="116"/>
      <c r="B704" s="21"/>
      <c r="C704" s="145"/>
      <c r="E704" s="21"/>
      <c r="F704" s="129"/>
      <c r="G704" s="190"/>
      <c r="H704" s="23"/>
      <c r="I704" s="23"/>
      <c r="J704" s="130"/>
      <c r="K704" s="21"/>
      <c r="L704" s="187"/>
      <c r="M704" s="127"/>
      <c r="N704" s="150"/>
      <c r="P704" s="129"/>
      <c r="Q704" s="190"/>
      <c r="T704" s="130"/>
      <c r="U704" s="23"/>
      <c r="V704" s="188"/>
      <c r="W704" s="131"/>
      <c r="X704" s="154"/>
      <c r="Y704" s="23"/>
      <c r="Z704" s="190"/>
    </row>
    <row r="705" spans="1:26" x14ac:dyDescent="0.2">
      <c r="A705" s="198"/>
      <c r="B705" s="68" t="s">
        <v>288</v>
      </c>
      <c r="C705" s="145"/>
      <c r="E705" s="21"/>
      <c r="F705" s="129"/>
      <c r="G705" s="190"/>
      <c r="H705" s="23"/>
      <c r="I705" s="23"/>
      <c r="J705" s="130"/>
      <c r="K705" s="21"/>
      <c r="L705" s="187"/>
      <c r="M705" s="127"/>
      <c r="N705" s="150"/>
      <c r="P705" s="129"/>
      <c r="Q705" s="190"/>
      <c r="T705" s="130"/>
      <c r="U705" s="23"/>
      <c r="V705" s="188"/>
      <c r="W705" s="131"/>
      <c r="X705" s="154"/>
      <c r="Y705" s="23"/>
      <c r="Z705" s="190"/>
    </row>
    <row r="706" spans="1:26" x14ac:dyDescent="0.2">
      <c r="A706" s="116">
        <v>341</v>
      </c>
      <c r="B706" s="36" t="s">
        <v>66</v>
      </c>
      <c r="C706" s="145"/>
      <c r="D706" s="146">
        <v>5038134.3099999996</v>
      </c>
      <c r="E706" s="21"/>
      <c r="F706" s="155">
        <v>50040</v>
      </c>
      <c r="G706" s="152"/>
      <c r="H706" s="155" t="s">
        <v>274</v>
      </c>
      <c r="I706" s="23"/>
      <c r="J706" s="159">
        <v>-1</v>
      </c>
      <c r="K706" s="21"/>
      <c r="L706" s="149">
        <f t="shared" ref="L706:L710" si="81">+ROUND(N706*D706/100,0)</f>
        <v>170793</v>
      </c>
      <c r="M706" s="127"/>
      <c r="N706" s="184">
        <v>3.39</v>
      </c>
      <c r="P706" s="155">
        <v>54788</v>
      </c>
      <c r="Q706" s="152"/>
      <c r="R706" s="155" t="s">
        <v>275</v>
      </c>
      <c r="T706" s="159">
        <v>-1</v>
      </c>
      <c r="U706" s="23"/>
      <c r="V706" s="153">
        <v>100728</v>
      </c>
      <c r="W706" s="131"/>
      <c r="X706" s="162">
        <v>2</v>
      </c>
      <c r="Y706" s="23"/>
      <c r="Z706" s="152">
        <f t="shared" ref="Z706:Z710" si="82">+V706-L706</f>
        <v>-70065</v>
      </c>
    </row>
    <row r="707" spans="1:26" x14ac:dyDescent="0.2">
      <c r="A707" s="116">
        <v>343</v>
      </c>
      <c r="B707" s="36" t="s">
        <v>254</v>
      </c>
      <c r="C707" s="145"/>
      <c r="D707" s="146">
        <v>113519708.34999999</v>
      </c>
      <c r="E707" s="21"/>
      <c r="F707" s="155">
        <v>50040</v>
      </c>
      <c r="G707" s="152"/>
      <c r="H707" s="155" t="s">
        <v>276</v>
      </c>
      <c r="I707" s="23"/>
      <c r="J707" s="159">
        <v>-1</v>
      </c>
      <c r="K707" s="21"/>
      <c r="L707" s="149">
        <f t="shared" si="81"/>
        <v>3689391</v>
      </c>
      <c r="M707" s="127"/>
      <c r="N707" s="184">
        <v>3.25</v>
      </c>
      <c r="P707" s="155">
        <v>54788</v>
      </c>
      <c r="Q707" s="152"/>
      <c r="R707" s="155" t="s">
        <v>277</v>
      </c>
      <c r="T707" s="159">
        <v>-1</v>
      </c>
      <c r="U707" s="23"/>
      <c r="V707" s="153">
        <v>5632051</v>
      </c>
      <c r="W707" s="131"/>
      <c r="X707" s="162">
        <v>4.96</v>
      </c>
      <c r="Y707" s="23"/>
      <c r="Z707" s="152">
        <f t="shared" si="82"/>
        <v>1942660</v>
      </c>
    </row>
    <row r="708" spans="1:26" x14ac:dyDescent="0.2">
      <c r="A708" s="116">
        <v>344</v>
      </c>
      <c r="B708" s="36" t="s">
        <v>257</v>
      </c>
      <c r="C708" s="145"/>
      <c r="D708" s="146">
        <v>2694668.97</v>
      </c>
      <c r="E708" s="21"/>
      <c r="F708" s="155">
        <v>50040</v>
      </c>
      <c r="G708" s="152"/>
      <c r="H708" s="155" t="s">
        <v>276</v>
      </c>
      <c r="I708" s="23"/>
      <c r="J708" s="159">
        <v>-1</v>
      </c>
      <c r="K708" s="21"/>
      <c r="L708" s="149">
        <f t="shared" si="81"/>
        <v>88385</v>
      </c>
      <c r="M708" s="127"/>
      <c r="N708" s="184">
        <v>3.28</v>
      </c>
      <c r="P708" s="155">
        <v>54788</v>
      </c>
      <c r="Q708" s="152"/>
      <c r="R708" s="155" t="s">
        <v>271</v>
      </c>
      <c r="T708" s="159">
        <v>-2</v>
      </c>
      <c r="U708" s="23"/>
      <c r="V708" s="153">
        <v>255458</v>
      </c>
      <c r="W708" s="131"/>
      <c r="X708" s="162">
        <v>9.48</v>
      </c>
      <c r="Y708" s="23"/>
      <c r="Z708" s="152">
        <f t="shared" si="82"/>
        <v>167073</v>
      </c>
    </row>
    <row r="709" spans="1:26" x14ac:dyDescent="0.2">
      <c r="A709" s="116">
        <v>345</v>
      </c>
      <c r="B709" s="19" t="s">
        <v>75</v>
      </c>
      <c r="C709" s="145"/>
      <c r="D709" s="146">
        <v>8738004.7100000009</v>
      </c>
      <c r="E709" s="21"/>
      <c r="F709" s="155">
        <v>50040</v>
      </c>
      <c r="G709" s="152"/>
      <c r="H709" s="155" t="s">
        <v>260</v>
      </c>
      <c r="I709" s="23"/>
      <c r="J709" s="159">
        <v>-1</v>
      </c>
      <c r="K709" s="21"/>
      <c r="L709" s="149">
        <f t="shared" si="81"/>
        <v>282238</v>
      </c>
      <c r="M709" s="127"/>
      <c r="N709" s="184">
        <v>3.23</v>
      </c>
      <c r="P709" s="155">
        <v>54788</v>
      </c>
      <c r="Q709" s="152"/>
      <c r="R709" s="155" t="s">
        <v>278</v>
      </c>
      <c r="T709" s="159">
        <v>-2</v>
      </c>
      <c r="U709" s="23"/>
      <c r="V709" s="153">
        <v>211902</v>
      </c>
      <c r="W709" s="131"/>
      <c r="X709" s="162">
        <v>2.4300000000000002</v>
      </c>
      <c r="Y709" s="23"/>
      <c r="Z709" s="152">
        <f t="shared" si="82"/>
        <v>-70336</v>
      </c>
    </row>
    <row r="710" spans="1:26" x14ac:dyDescent="0.2">
      <c r="A710" s="116">
        <v>346</v>
      </c>
      <c r="B710" s="36" t="s">
        <v>78</v>
      </c>
      <c r="C710" s="145"/>
      <c r="D710" s="146">
        <v>119035.73</v>
      </c>
      <c r="E710" s="21"/>
      <c r="F710" s="155">
        <v>50040</v>
      </c>
      <c r="G710" s="152"/>
      <c r="H710" s="155" t="s">
        <v>260</v>
      </c>
      <c r="I710" s="23"/>
      <c r="J710" s="159">
        <v>0</v>
      </c>
      <c r="K710" s="21"/>
      <c r="L710" s="149">
        <f t="shared" si="81"/>
        <v>3762</v>
      </c>
      <c r="M710" s="127"/>
      <c r="N710" s="184">
        <v>3.16</v>
      </c>
      <c r="P710" s="155">
        <v>54788</v>
      </c>
      <c r="Q710" s="152"/>
      <c r="R710" s="155" t="s">
        <v>260</v>
      </c>
      <c r="T710" s="159">
        <v>-1</v>
      </c>
      <c r="U710" s="23"/>
      <c r="V710" s="153">
        <v>2857</v>
      </c>
      <c r="W710" s="131"/>
      <c r="X710" s="162">
        <v>2.4</v>
      </c>
      <c r="Y710" s="23"/>
      <c r="Z710" s="152">
        <f t="shared" si="82"/>
        <v>-905</v>
      </c>
    </row>
    <row r="711" spans="1:26" x14ac:dyDescent="0.2">
      <c r="A711" s="116"/>
      <c r="B711" s="42" t="s">
        <v>289</v>
      </c>
      <c r="C711" s="148"/>
      <c r="D711" s="166">
        <f>+SUBTOTAL(9,D706:D710)</f>
        <v>130109552.07000001</v>
      </c>
      <c r="E711" s="56"/>
      <c r="F711" s="151"/>
      <c r="G711" s="152"/>
      <c r="H711" s="23"/>
      <c r="I711" s="23"/>
      <c r="J711" s="130"/>
      <c r="K711" s="56"/>
      <c r="L711" s="167">
        <f>+SUBTOTAL(9,L706:L710)</f>
        <v>4234569</v>
      </c>
      <c r="M711" s="127"/>
      <c r="N711" s="150">
        <f>+ROUND(L711/$D711*100,2)</f>
        <v>3.25</v>
      </c>
      <c r="P711" s="151"/>
      <c r="Q711" s="152"/>
      <c r="T711" s="130"/>
      <c r="U711" s="57"/>
      <c r="V711" s="168">
        <f>+SUBTOTAL(9,V706:V710)</f>
        <v>6202996</v>
      </c>
      <c r="W711" s="131"/>
      <c r="X711" s="154">
        <f>+ROUND(V711/D711*100,2)</f>
        <v>4.7699999999999996</v>
      </c>
      <c r="Y711" s="23"/>
      <c r="Z711" s="191">
        <f>+SUBTOTAL(9,Z706:Z710)</f>
        <v>1968427</v>
      </c>
    </row>
    <row r="712" spans="1:26" x14ac:dyDescent="0.2">
      <c r="A712" s="116"/>
      <c r="B712" s="21"/>
      <c r="C712" s="145"/>
      <c r="E712" s="21"/>
      <c r="F712" s="129"/>
      <c r="G712" s="190"/>
      <c r="H712" s="23"/>
      <c r="I712" s="23"/>
      <c r="J712" s="130"/>
      <c r="K712" s="21"/>
      <c r="L712" s="187"/>
      <c r="M712" s="127"/>
      <c r="N712" s="150"/>
      <c r="P712" s="129"/>
      <c r="Q712" s="190"/>
      <c r="T712" s="130"/>
      <c r="U712" s="23"/>
      <c r="V712" s="188"/>
      <c r="W712" s="131"/>
      <c r="X712" s="154"/>
      <c r="Y712" s="23"/>
      <c r="Z712" s="190"/>
    </row>
    <row r="713" spans="1:26" x14ac:dyDescent="0.2">
      <c r="A713" s="198"/>
      <c r="B713" s="68" t="s">
        <v>290</v>
      </c>
      <c r="C713" s="145"/>
      <c r="E713" s="21"/>
      <c r="F713" s="129"/>
      <c r="G713" s="190"/>
      <c r="H713" s="23"/>
      <c r="I713" s="23"/>
      <c r="J713" s="130"/>
      <c r="K713" s="21"/>
      <c r="L713" s="187"/>
      <c r="M713" s="127"/>
      <c r="N713" s="150"/>
      <c r="P713" s="129"/>
      <c r="Q713" s="190"/>
      <c r="T713" s="130"/>
      <c r="U713" s="23"/>
      <c r="V713" s="188"/>
      <c r="W713" s="131"/>
      <c r="X713" s="154"/>
      <c r="Y713" s="23"/>
      <c r="Z713" s="190"/>
    </row>
    <row r="714" spans="1:26" x14ac:dyDescent="0.2">
      <c r="A714" s="116">
        <v>341</v>
      </c>
      <c r="B714" s="36" t="s">
        <v>66</v>
      </c>
      <c r="C714" s="145"/>
      <c r="D714" s="146">
        <v>10376450.869999999</v>
      </c>
      <c r="E714" s="21"/>
      <c r="F714" s="155">
        <v>50405</v>
      </c>
      <c r="G714" s="152"/>
      <c r="H714" s="155" t="s">
        <v>274</v>
      </c>
      <c r="I714" s="23"/>
      <c r="J714" s="159">
        <v>-1</v>
      </c>
      <c r="K714" s="21"/>
      <c r="L714" s="149">
        <f t="shared" ref="L714:L718" si="83">+ROUND(N714*D714/100,0)</f>
        <v>360063</v>
      </c>
      <c r="M714" s="127"/>
      <c r="N714" s="184">
        <v>3.47</v>
      </c>
      <c r="P714" s="155">
        <v>54788</v>
      </c>
      <c r="Q714" s="152"/>
      <c r="R714" s="155" t="s">
        <v>275</v>
      </c>
      <c r="T714" s="159">
        <v>-1</v>
      </c>
      <c r="U714" s="23"/>
      <c r="V714" s="153">
        <v>213856</v>
      </c>
      <c r="W714" s="131"/>
      <c r="X714" s="162">
        <v>2.06</v>
      </c>
      <c r="Y714" s="23"/>
      <c r="Z714" s="152">
        <f t="shared" ref="Z714:Z718" si="84">+V714-L714</f>
        <v>-146207</v>
      </c>
    </row>
    <row r="715" spans="1:26" x14ac:dyDescent="0.2">
      <c r="A715" s="116">
        <v>343</v>
      </c>
      <c r="B715" s="36" t="s">
        <v>254</v>
      </c>
      <c r="C715" s="145"/>
      <c r="D715" s="146">
        <v>313713684.57999998</v>
      </c>
      <c r="E715" s="21"/>
      <c r="F715" s="155">
        <v>50405</v>
      </c>
      <c r="G715" s="152"/>
      <c r="H715" s="155" t="s">
        <v>276</v>
      </c>
      <c r="I715" s="23"/>
      <c r="J715" s="159">
        <v>-1</v>
      </c>
      <c r="K715" s="21"/>
      <c r="L715" s="149">
        <f t="shared" si="83"/>
        <v>10415294</v>
      </c>
      <c r="M715" s="127"/>
      <c r="N715" s="184">
        <v>3.32</v>
      </c>
      <c r="P715" s="155">
        <v>54788</v>
      </c>
      <c r="Q715" s="152"/>
      <c r="R715" s="155" t="s">
        <v>277</v>
      </c>
      <c r="T715" s="159">
        <v>-1</v>
      </c>
      <c r="U715" s="23"/>
      <c r="V715" s="153">
        <v>15616140</v>
      </c>
      <c r="W715" s="131"/>
      <c r="X715" s="162">
        <v>4.9800000000000004</v>
      </c>
      <c r="Y715" s="23"/>
      <c r="Z715" s="152">
        <f t="shared" si="84"/>
        <v>5200846</v>
      </c>
    </row>
    <row r="716" spans="1:26" x14ac:dyDescent="0.2">
      <c r="A716" s="116">
        <v>344</v>
      </c>
      <c r="B716" s="36" t="s">
        <v>257</v>
      </c>
      <c r="C716" s="145"/>
      <c r="D716" s="146">
        <v>12176487.779999999</v>
      </c>
      <c r="E716" s="21"/>
      <c r="F716" s="155">
        <v>50405</v>
      </c>
      <c r="G716" s="152"/>
      <c r="H716" s="155" t="s">
        <v>276</v>
      </c>
      <c r="I716" s="23"/>
      <c r="J716" s="159">
        <v>-1</v>
      </c>
      <c r="K716" s="21"/>
      <c r="L716" s="149">
        <f t="shared" si="83"/>
        <v>404259</v>
      </c>
      <c r="M716" s="127"/>
      <c r="N716" s="184">
        <v>3.32</v>
      </c>
      <c r="P716" s="155">
        <v>54788</v>
      </c>
      <c r="Q716" s="152"/>
      <c r="R716" s="155" t="s">
        <v>271</v>
      </c>
      <c r="T716" s="159">
        <v>-2</v>
      </c>
      <c r="U716" s="23"/>
      <c r="V716" s="153">
        <v>818505</v>
      </c>
      <c r="W716" s="131"/>
      <c r="X716" s="162">
        <v>6.72</v>
      </c>
      <c r="Y716" s="23"/>
      <c r="Z716" s="152">
        <f t="shared" si="84"/>
        <v>414246</v>
      </c>
    </row>
    <row r="717" spans="1:26" x14ac:dyDescent="0.2">
      <c r="A717" s="116">
        <v>345</v>
      </c>
      <c r="B717" s="19" t="s">
        <v>75</v>
      </c>
      <c r="C717" s="145"/>
      <c r="D717" s="146">
        <v>16725463.99</v>
      </c>
      <c r="E717" s="21"/>
      <c r="F717" s="155">
        <v>50405</v>
      </c>
      <c r="G717" s="152"/>
      <c r="H717" s="155" t="s">
        <v>260</v>
      </c>
      <c r="I717" s="23"/>
      <c r="J717" s="159">
        <v>-1</v>
      </c>
      <c r="K717" s="21"/>
      <c r="L717" s="149">
        <f t="shared" si="83"/>
        <v>546923</v>
      </c>
      <c r="M717" s="127"/>
      <c r="N717" s="184">
        <v>3.27</v>
      </c>
      <c r="P717" s="155">
        <v>54788</v>
      </c>
      <c r="Q717" s="152"/>
      <c r="R717" s="155" t="s">
        <v>278</v>
      </c>
      <c r="T717" s="159">
        <v>-2</v>
      </c>
      <c r="U717" s="23"/>
      <c r="V717" s="153">
        <v>464030</v>
      </c>
      <c r="W717" s="131"/>
      <c r="X717" s="162">
        <v>2.77</v>
      </c>
      <c r="Y717" s="23"/>
      <c r="Z717" s="152">
        <f t="shared" si="84"/>
        <v>-82893</v>
      </c>
    </row>
    <row r="718" spans="1:26" x14ac:dyDescent="0.2">
      <c r="A718" s="116">
        <v>346</v>
      </c>
      <c r="B718" s="36" t="s">
        <v>78</v>
      </c>
      <c r="C718" s="145"/>
      <c r="D718" s="146">
        <v>416118.68</v>
      </c>
      <c r="E718" s="21"/>
      <c r="F718" s="155">
        <v>50405</v>
      </c>
      <c r="G718" s="152"/>
      <c r="H718" s="155" t="s">
        <v>260</v>
      </c>
      <c r="I718" s="23"/>
      <c r="J718" s="159">
        <v>0</v>
      </c>
      <c r="K718" s="21"/>
      <c r="L718" s="149">
        <f t="shared" si="83"/>
        <v>13524</v>
      </c>
      <c r="M718" s="127"/>
      <c r="N718" s="184">
        <v>3.25</v>
      </c>
      <c r="P718" s="155">
        <v>54788</v>
      </c>
      <c r="Q718" s="152"/>
      <c r="R718" s="155" t="s">
        <v>260</v>
      </c>
      <c r="T718" s="159">
        <v>0</v>
      </c>
      <c r="U718" s="23"/>
      <c r="V718" s="153">
        <v>9319</v>
      </c>
      <c r="W718" s="131"/>
      <c r="X718" s="162">
        <v>2.2400000000000002</v>
      </c>
      <c r="Y718" s="23"/>
      <c r="Z718" s="152">
        <f t="shared" si="84"/>
        <v>-4205</v>
      </c>
    </row>
    <row r="719" spans="1:26" x14ac:dyDescent="0.2">
      <c r="A719" s="116"/>
      <c r="B719" s="42" t="s">
        <v>291</v>
      </c>
      <c r="C719" s="148"/>
      <c r="D719" s="166">
        <f>+SUBTOTAL(9,D714:D718)</f>
        <v>353408205.89999998</v>
      </c>
      <c r="E719" s="56"/>
      <c r="F719" s="151"/>
      <c r="G719" s="152"/>
      <c r="H719" s="23"/>
      <c r="I719" s="23"/>
      <c r="J719" s="130"/>
      <c r="K719" s="56"/>
      <c r="L719" s="167">
        <f>+SUBTOTAL(9,L714:L718)</f>
        <v>11740063</v>
      </c>
      <c r="M719" s="127"/>
      <c r="N719" s="150">
        <f>+ROUND(L719/$D719*100,2)</f>
        <v>3.32</v>
      </c>
      <c r="P719" s="151"/>
      <c r="Q719" s="152"/>
      <c r="T719" s="130"/>
      <c r="U719" s="57"/>
      <c r="V719" s="168">
        <f>+SUBTOTAL(9,V714:V718)</f>
        <v>17121850</v>
      </c>
      <c r="W719" s="131"/>
      <c r="X719" s="154">
        <f>+ROUND(V719/D719*100,2)</f>
        <v>4.84</v>
      </c>
      <c r="Y719" s="23"/>
      <c r="Z719" s="191">
        <f>+SUBTOTAL(9,Z714:Z718)</f>
        <v>5381787</v>
      </c>
    </row>
    <row r="720" spans="1:26" x14ac:dyDescent="0.2">
      <c r="A720" s="116"/>
      <c r="B720" s="21"/>
      <c r="C720" s="145"/>
      <c r="E720" s="21"/>
      <c r="F720" s="129"/>
      <c r="G720" s="190"/>
      <c r="H720" s="23"/>
      <c r="I720" s="23"/>
      <c r="J720" s="130"/>
      <c r="K720" s="21"/>
      <c r="L720" s="187"/>
      <c r="M720" s="127"/>
      <c r="N720" s="150"/>
      <c r="P720" s="129"/>
      <c r="Q720" s="190"/>
      <c r="T720" s="130"/>
      <c r="U720" s="23"/>
      <c r="V720" s="188"/>
      <c r="W720" s="131"/>
      <c r="X720" s="154"/>
      <c r="Y720" s="23"/>
      <c r="Z720" s="190"/>
    </row>
    <row r="721" spans="1:26" x14ac:dyDescent="0.2">
      <c r="A721" s="116"/>
      <c r="B721" s="68" t="s">
        <v>292</v>
      </c>
      <c r="C721" s="145"/>
      <c r="E721" s="21"/>
      <c r="F721" s="129"/>
      <c r="G721" s="190"/>
      <c r="H721" s="23"/>
      <c r="I721" s="23"/>
      <c r="J721" s="130"/>
      <c r="K721" s="21"/>
      <c r="L721" s="187"/>
      <c r="M721" s="127"/>
      <c r="N721" s="150"/>
      <c r="P721" s="129"/>
      <c r="Q721" s="190"/>
      <c r="T721" s="130"/>
      <c r="U721" s="23"/>
      <c r="V721" s="188"/>
      <c r="W721" s="131"/>
      <c r="X721" s="154"/>
      <c r="Y721" s="23"/>
      <c r="Z721" s="190"/>
    </row>
    <row r="722" spans="1:26" x14ac:dyDescent="0.2">
      <c r="A722" s="116">
        <v>341</v>
      </c>
      <c r="B722" s="36" t="s">
        <v>66</v>
      </c>
      <c r="C722" s="152"/>
      <c r="D722" s="146">
        <v>6428801.8499999996</v>
      </c>
      <c r="E722" s="21"/>
      <c r="F722" s="155">
        <v>50770</v>
      </c>
      <c r="G722" s="152"/>
      <c r="H722" s="155" t="s">
        <v>274</v>
      </c>
      <c r="I722" s="23"/>
      <c r="J722" s="159">
        <v>-1</v>
      </c>
      <c r="K722" s="21"/>
      <c r="L722" s="149">
        <f t="shared" ref="L722:L726" si="85">+ROUND(N722*D722/100,0)</f>
        <v>221794</v>
      </c>
      <c r="M722" s="127"/>
      <c r="N722" s="184">
        <v>3.45</v>
      </c>
      <c r="P722" s="155">
        <v>54788</v>
      </c>
      <c r="Q722" s="152"/>
      <c r="R722" s="155" t="s">
        <v>275</v>
      </c>
      <c r="T722" s="159">
        <v>-1</v>
      </c>
      <c r="U722" s="23"/>
      <c r="V722" s="153">
        <v>146730</v>
      </c>
      <c r="W722" s="131"/>
      <c r="X722" s="162">
        <v>2.2799999999999998</v>
      </c>
      <c r="Y722" s="23"/>
      <c r="Z722" s="152">
        <f t="shared" ref="Z722:Z726" si="86">+V722-L722</f>
        <v>-75064</v>
      </c>
    </row>
    <row r="723" spans="1:26" x14ac:dyDescent="0.2">
      <c r="A723" s="116">
        <v>343</v>
      </c>
      <c r="B723" s="36" t="s">
        <v>254</v>
      </c>
      <c r="C723" s="152"/>
      <c r="D723" s="146">
        <v>190951211.65000001</v>
      </c>
      <c r="E723" s="21"/>
      <c r="F723" s="155">
        <v>50770</v>
      </c>
      <c r="G723" s="152"/>
      <c r="H723" s="155" t="s">
        <v>276</v>
      </c>
      <c r="I723" s="23"/>
      <c r="J723" s="159">
        <v>-1</v>
      </c>
      <c r="K723" s="21"/>
      <c r="L723" s="149">
        <f t="shared" si="85"/>
        <v>6282295</v>
      </c>
      <c r="M723" s="127"/>
      <c r="N723" s="184">
        <v>3.29</v>
      </c>
      <c r="P723" s="155">
        <v>54788</v>
      </c>
      <c r="Q723" s="152"/>
      <c r="R723" s="155" t="s">
        <v>277</v>
      </c>
      <c r="T723" s="159">
        <v>-1</v>
      </c>
      <c r="U723" s="23"/>
      <c r="V723" s="153">
        <v>9981807</v>
      </c>
      <c r="W723" s="131"/>
      <c r="X723" s="162">
        <v>5.23</v>
      </c>
      <c r="Y723" s="23"/>
      <c r="Z723" s="152">
        <f t="shared" si="86"/>
        <v>3699512</v>
      </c>
    </row>
    <row r="724" spans="1:26" x14ac:dyDescent="0.2">
      <c r="A724" s="116">
        <v>344</v>
      </c>
      <c r="B724" s="36" t="s">
        <v>257</v>
      </c>
      <c r="C724" s="152"/>
      <c r="D724" s="146">
        <v>5749890.2800000003</v>
      </c>
      <c r="E724" s="21"/>
      <c r="F724" s="155">
        <v>50770</v>
      </c>
      <c r="G724" s="152"/>
      <c r="H724" s="155" t="s">
        <v>276</v>
      </c>
      <c r="I724" s="23"/>
      <c r="J724" s="159">
        <v>-1</v>
      </c>
      <c r="K724" s="21"/>
      <c r="L724" s="149">
        <f t="shared" si="85"/>
        <v>189171</v>
      </c>
      <c r="M724" s="127"/>
      <c r="N724" s="184">
        <v>3.29</v>
      </c>
      <c r="P724" s="155">
        <v>54788</v>
      </c>
      <c r="Q724" s="152"/>
      <c r="R724" s="155" t="s">
        <v>271</v>
      </c>
      <c r="T724" s="159">
        <v>-2</v>
      </c>
      <c r="U724" s="23"/>
      <c r="V724" s="153">
        <v>425609</v>
      </c>
      <c r="W724" s="131"/>
      <c r="X724" s="162">
        <v>7.4</v>
      </c>
      <c r="Y724" s="23"/>
      <c r="Z724" s="152">
        <f t="shared" si="86"/>
        <v>236438</v>
      </c>
    </row>
    <row r="725" spans="1:26" x14ac:dyDescent="0.2">
      <c r="A725" s="116">
        <v>345</v>
      </c>
      <c r="B725" s="19" t="s">
        <v>75</v>
      </c>
      <c r="C725" s="152"/>
      <c r="D725" s="146">
        <v>14034912.199999999</v>
      </c>
      <c r="E725" s="21"/>
      <c r="F725" s="155">
        <v>50770</v>
      </c>
      <c r="G725" s="152"/>
      <c r="H725" s="155" t="s">
        <v>260</v>
      </c>
      <c r="I725" s="23"/>
      <c r="J725" s="159">
        <v>0</v>
      </c>
      <c r="K725" s="21"/>
      <c r="L725" s="149">
        <f t="shared" si="85"/>
        <v>451924</v>
      </c>
      <c r="M725" s="127"/>
      <c r="N725" s="184">
        <v>3.22</v>
      </c>
      <c r="P725" s="155">
        <v>54788</v>
      </c>
      <c r="Q725" s="152"/>
      <c r="R725" s="155" t="s">
        <v>278</v>
      </c>
      <c r="T725" s="159">
        <v>-1</v>
      </c>
      <c r="U725" s="23"/>
      <c r="V725" s="153">
        <v>331055</v>
      </c>
      <c r="W725" s="131"/>
      <c r="X725" s="162">
        <v>2.36</v>
      </c>
      <c r="Y725" s="23"/>
      <c r="Z725" s="152">
        <f t="shared" si="86"/>
        <v>-120869</v>
      </c>
    </row>
    <row r="726" spans="1:26" x14ac:dyDescent="0.2">
      <c r="A726" s="116">
        <v>346</v>
      </c>
      <c r="B726" s="36" t="s">
        <v>78</v>
      </c>
      <c r="C726" s="152"/>
      <c r="D726" s="146">
        <v>916821.77</v>
      </c>
      <c r="E726" s="21"/>
      <c r="F726" s="155">
        <v>50770</v>
      </c>
      <c r="G726" s="152"/>
      <c r="H726" s="155" t="s">
        <v>260</v>
      </c>
      <c r="I726" s="23"/>
      <c r="J726" s="159">
        <v>0</v>
      </c>
      <c r="K726" s="21"/>
      <c r="L726" s="149">
        <f t="shared" si="85"/>
        <v>29613</v>
      </c>
      <c r="M726" s="127"/>
      <c r="N726" s="184">
        <v>3.23</v>
      </c>
      <c r="P726" s="155">
        <v>54788</v>
      </c>
      <c r="Q726" s="152"/>
      <c r="R726" s="155" t="s">
        <v>260</v>
      </c>
      <c r="T726" s="159">
        <v>0</v>
      </c>
      <c r="U726" s="23"/>
      <c r="V726" s="153">
        <v>23263</v>
      </c>
      <c r="W726" s="131"/>
      <c r="X726" s="162">
        <v>2.54</v>
      </c>
      <c r="Y726" s="23"/>
      <c r="Z726" s="152">
        <f t="shared" si="86"/>
        <v>-6350</v>
      </c>
    </row>
    <row r="727" spans="1:26" x14ac:dyDescent="0.2">
      <c r="A727" s="116"/>
      <c r="B727" s="42" t="s">
        <v>293</v>
      </c>
      <c r="C727" s="58"/>
      <c r="D727" s="166">
        <f>+SUBTOTAL(9,D722:D726)</f>
        <v>218081637.75</v>
      </c>
      <c r="E727" s="56"/>
      <c r="F727" s="77"/>
      <c r="G727" s="76"/>
      <c r="H727" s="23"/>
      <c r="I727" s="23"/>
      <c r="J727" s="130"/>
      <c r="K727" s="56"/>
      <c r="L727" s="167">
        <f>+SUBTOTAL(9,L722:L726)</f>
        <v>7174797</v>
      </c>
      <c r="M727" s="127"/>
      <c r="N727" s="150">
        <f>+ROUND(L727/$D727*100,2)</f>
        <v>3.29</v>
      </c>
      <c r="P727" s="77"/>
      <c r="Q727" s="76"/>
      <c r="T727" s="130"/>
      <c r="U727" s="57"/>
      <c r="V727" s="168">
        <f>+SUBTOTAL(9,V722:V726)</f>
        <v>10908464</v>
      </c>
      <c r="W727" s="131"/>
      <c r="X727" s="154">
        <f>+ROUND(V727/D727*100,2)</f>
        <v>5</v>
      </c>
      <c r="Y727" s="23"/>
      <c r="Z727" s="191">
        <f>+SUBTOTAL(9,Z722:Z726)</f>
        <v>3733667</v>
      </c>
    </row>
    <row r="728" spans="1:26" x14ac:dyDescent="0.2">
      <c r="A728" s="116"/>
      <c r="B728" s="42"/>
      <c r="C728" s="58"/>
      <c r="D728" s="146"/>
      <c r="E728" s="56"/>
      <c r="F728" s="77"/>
      <c r="G728" s="76"/>
      <c r="H728" s="23"/>
      <c r="I728" s="23"/>
      <c r="J728" s="130"/>
      <c r="K728" s="56"/>
      <c r="L728" s="149"/>
      <c r="M728" s="127"/>
      <c r="N728" s="150"/>
      <c r="P728" s="77"/>
      <c r="Q728" s="76"/>
      <c r="T728" s="130"/>
      <c r="U728" s="57"/>
      <c r="V728" s="153"/>
      <c r="W728" s="131"/>
      <c r="X728" s="154"/>
      <c r="Y728" s="23"/>
      <c r="Z728" s="152"/>
    </row>
    <row r="729" spans="1:26" x14ac:dyDescent="0.2">
      <c r="A729" s="101"/>
      <c r="B729" s="199" t="s">
        <v>495</v>
      </c>
      <c r="C729" s="58"/>
      <c r="D729" s="146"/>
      <c r="E729" s="56"/>
      <c r="F729" s="77"/>
      <c r="G729" s="76"/>
      <c r="H729" s="23"/>
      <c r="I729" s="23"/>
      <c r="J729" s="130"/>
      <c r="K729" s="56"/>
      <c r="L729" s="149"/>
      <c r="M729" s="127"/>
      <c r="N729" s="150"/>
      <c r="P729" s="77"/>
      <c r="Q729" s="76"/>
      <c r="T729" s="130"/>
      <c r="U729" s="57"/>
      <c r="V729" s="153"/>
      <c r="W729" s="131"/>
      <c r="X729" s="154"/>
      <c r="Y729" s="23"/>
      <c r="Z729" s="152"/>
    </row>
    <row r="730" spans="1:26" x14ac:dyDescent="0.2">
      <c r="A730" s="101">
        <v>341</v>
      </c>
      <c r="B730" s="24" t="s">
        <v>66</v>
      </c>
      <c r="C730" s="58"/>
      <c r="D730" s="146">
        <v>17741730</v>
      </c>
      <c r="E730" s="56"/>
      <c r="F730" s="77"/>
      <c r="G730" s="76"/>
      <c r="H730" s="23"/>
      <c r="I730" s="23"/>
      <c r="J730" s="130"/>
      <c r="K730" s="56"/>
      <c r="L730" s="149">
        <f t="shared" ref="L730:L734" si="87">+ROUND(N730*D730/100,0)</f>
        <v>619186</v>
      </c>
      <c r="M730" s="127"/>
      <c r="N730" s="184">
        <v>3.49</v>
      </c>
      <c r="P730" s="155">
        <v>55153</v>
      </c>
      <c r="Q730" s="152"/>
      <c r="R730" s="155" t="s">
        <v>275</v>
      </c>
      <c r="T730" s="159">
        <v>-1</v>
      </c>
      <c r="U730" s="23"/>
      <c r="V730" s="153">
        <v>610172</v>
      </c>
      <c r="W730" s="131"/>
      <c r="X730" s="162">
        <v>3.44</v>
      </c>
      <c r="Y730" s="23"/>
      <c r="Z730" s="152">
        <f t="shared" ref="Z730:Z734" si="88">+V730-L730</f>
        <v>-9014</v>
      </c>
    </row>
    <row r="731" spans="1:26" x14ac:dyDescent="0.2">
      <c r="A731" s="101">
        <v>343</v>
      </c>
      <c r="B731" s="24" t="s">
        <v>254</v>
      </c>
      <c r="C731" s="58"/>
      <c r="D731" s="146">
        <v>523381035</v>
      </c>
      <c r="E731" s="56"/>
      <c r="F731" s="77"/>
      <c r="G731" s="76"/>
      <c r="H731" s="23"/>
      <c r="I731" s="23"/>
      <c r="J731" s="130"/>
      <c r="K731" s="56"/>
      <c r="L731" s="149">
        <f t="shared" si="87"/>
        <v>17480927</v>
      </c>
      <c r="M731" s="127"/>
      <c r="N731" s="184">
        <v>3.34</v>
      </c>
      <c r="P731" s="155">
        <v>55153</v>
      </c>
      <c r="Q731" s="152"/>
      <c r="R731" s="155" t="s">
        <v>277</v>
      </c>
      <c r="T731" s="159">
        <v>-1</v>
      </c>
      <c r="U731" s="23"/>
      <c r="V731" s="153">
        <v>17963869</v>
      </c>
      <c r="W731" s="131"/>
      <c r="X731" s="162">
        <v>3.43</v>
      </c>
      <c r="Y731" s="23"/>
      <c r="Z731" s="152">
        <f t="shared" si="88"/>
        <v>482942</v>
      </c>
    </row>
    <row r="732" spans="1:26" x14ac:dyDescent="0.2">
      <c r="A732" s="101">
        <v>344</v>
      </c>
      <c r="B732" s="24" t="s">
        <v>257</v>
      </c>
      <c r="C732" s="58"/>
      <c r="D732" s="146">
        <v>17741730</v>
      </c>
      <c r="E732" s="56"/>
      <c r="F732" s="77"/>
      <c r="G732" s="76"/>
      <c r="H732" s="23"/>
      <c r="I732" s="23"/>
      <c r="J732" s="130"/>
      <c r="K732" s="56"/>
      <c r="L732" s="149">
        <f t="shared" si="87"/>
        <v>592574</v>
      </c>
      <c r="M732" s="127"/>
      <c r="N732" s="184">
        <v>3.34</v>
      </c>
      <c r="P732" s="155">
        <v>55153</v>
      </c>
      <c r="Q732" s="152"/>
      <c r="R732" s="155" t="s">
        <v>271</v>
      </c>
      <c r="T732" s="159">
        <v>-2</v>
      </c>
      <c r="U732" s="23"/>
      <c r="V732" s="153">
        <v>683837</v>
      </c>
      <c r="W732" s="131"/>
      <c r="X732" s="162">
        <v>3.85</v>
      </c>
      <c r="Y732" s="23"/>
      <c r="Z732" s="152">
        <f t="shared" si="88"/>
        <v>91263</v>
      </c>
    </row>
    <row r="733" spans="1:26" x14ac:dyDescent="0.2">
      <c r="A733" s="101">
        <v>345</v>
      </c>
      <c r="B733" s="24" t="s">
        <v>75</v>
      </c>
      <c r="C733" s="58"/>
      <c r="D733" s="146">
        <v>29569550</v>
      </c>
      <c r="E733" s="56"/>
      <c r="F733" s="77"/>
      <c r="G733" s="76"/>
      <c r="H733" s="23"/>
      <c r="I733" s="23"/>
      <c r="J733" s="130"/>
      <c r="K733" s="56"/>
      <c r="L733" s="149">
        <f t="shared" si="87"/>
        <v>963967</v>
      </c>
      <c r="M733" s="127"/>
      <c r="N733" s="184">
        <v>3.26</v>
      </c>
      <c r="P733" s="155">
        <v>55153</v>
      </c>
      <c r="Q733" s="152"/>
      <c r="R733" s="155" t="s">
        <v>278</v>
      </c>
      <c r="T733" s="159">
        <v>-1</v>
      </c>
      <c r="U733" s="23"/>
      <c r="V733" s="153">
        <v>1032078</v>
      </c>
      <c r="W733" s="131"/>
      <c r="X733" s="162">
        <v>3.49</v>
      </c>
      <c r="Y733" s="23"/>
      <c r="Z733" s="152">
        <f t="shared" si="88"/>
        <v>68111</v>
      </c>
    </row>
    <row r="734" spans="1:26" x14ac:dyDescent="0.2">
      <c r="A734" s="101">
        <v>346</v>
      </c>
      <c r="B734" s="24" t="s">
        <v>78</v>
      </c>
      <c r="C734" s="58"/>
      <c r="D734" s="146">
        <v>2956955</v>
      </c>
      <c r="E734" s="56"/>
      <c r="F734" s="77"/>
      <c r="G734" s="76"/>
      <c r="H734" s="23"/>
      <c r="I734" s="23"/>
      <c r="J734" s="130"/>
      <c r="K734" s="56"/>
      <c r="L734" s="149">
        <f t="shared" si="87"/>
        <v>96101</v>
      </c>
      <c r="M734" s="127"/>
      <c r="N734" s="184">
        <v>3.25</v>
      </c>
      <c r="P734" s="155">
        <v>55153</v>
      </c>
      <c r="Q734" s="152"/>
      <c r="R734" s="155" t="s">
        <v>260</v>
      </c>
      <c r="T734" s="159">
        <v>0</v>
      </c>
      <c r="U734" s="23"/>
      <c r="V734" s="153">
        <v>98640</v>
      </c>
      <c r="W734" s="131"/>
      <c r="X734" s="162">
        <v>3.34</v>
      </c>
      <c r="Y734" s="23"/>
      <c r="Z734" s="152">
        <f t="shared" si="88"/>
        <v>2539</v>
      </c>
    </row>
    <row r="735" spans="1:26" x14ac:dyDescent="0.2">
      <c r="A735" s="101"/>
      <c r="B735" s="200" t="s">
        <v>496</v>
      </c>
      <c r="C735" s="58"/>
      <c r="D735" s="166">
        <f>+SUBTOTAL(9,D730:D734)</f>
        <v>591391000</v>
      </c>
      <c r="E735" s="56"/>
      <c r="F735" s="77"/>
      <c r="G735" s="76"/>
      <c r="H735" s="23"/>
      <c r="I735" s="23"/>
      <c r="J735" s="130"/>
      <c r="K735" s="56"/>
      <c r="L735" s="167">
        <f>+SUBTOTAL(9,L730:L734)</f>
        <v>19752755</v>
      </c>
      <c r="M735" s="127"/>
      <c r="N735" s="150">
        <f>+ROUND(L735/$D735*100,2)</f>
        <v>3.34</v>
      </c>
      <c r="P735" s="77"/>
      <c r="Q735" s="76"/>
      <c r="T735" s="130"/>
      <c r="U735" s="57"/>
      <c r="V735" s="168">
        <f>+SUBTOTAL(9,V730:V734)</f>
        <v>20388596</v>
      </c>
      <c r="W735" s="131"/>
      <c r="X735" s="154">
        <f>+ROUND(V735/D735*100,2)</f>
        <v>3.45</v>
      </c>
      <c r="Y735" s="23"/>
      <c r="Z735" s="191">
        <f>+SUBTOTAL(9,Z730:Z734)</f>
        <v>635841</v>
      </c>
    </row>
    <row r="736" spans="1:26" x14ac:dyDescent="0.2">
      <c r="A736" s="101"/>
      <c r="B736" s="24"/>
      <c r="C736" s="58"/>
      <c r="D736" s="146"/>
      <c r="E736" s="56"/>
      <c r="F736" s="77"/>
      <c r="G736" s="76"/>
      <c r="H736" s="23"/>
      <c r="I736" s="23"/>
      <c r="J736" s="130"/>
      <c r="K736" s="56"/>
      <c r="L736" s="149"/>
      <c r="M736" s="127"/>
      <c r="N736" s="150"/>
      <c r="P736" s="77"/>
      <c r="Q736" s="76"/>
      <c r="T736" s="130"/>
      <c r="U736" s="57"/>
      <c r="V736" s="153"/>
      <c r="W736" s="131"/>
      <c r="X736" s="154"/>
      <c r="Y736" s="23"/>
      <c r="Z736" s="152"/>
    </row>
    <row r="737" spans="1:26" x14ac:dyDescent="0.2">
      <c r="A737" s="101"/>
      <c r="B737" s="201" t="s">
        <v>497</v>
      </c>
      <c r="C737" s="58"/>
      <c r="D737" s="146"/>
      <c r="E737" s="56"/>
      <c r="F737" s="77"/>
      <c r="G737" s="76"/>
      <c r="H737" s="23"/>
      <c r="I737" s="23"/>
      <c r="J737" s="130"/>
      <c r="K737" s="56"/>
      <c r="L737" s="149"/>
      <c r="M737" s="127"/>
      <c r="N737" s="150"/>
      <c r="P737" s="77"/>
      <c r="Q737" s="76"/>
      <c r="T737" s="130"/>
      <c r="U737" s="57"/>
      <c r="V737" s="153"/>
      <c r="W737" s="131"/>
      <c r="X737" s="154"/>
      <c r="Y737" s="23"/>
      <c r="Z737" s="152"/>
    </row>
    <row r="738" spans="1:26" x14ac:dyDescent="0.2">
      <c r="A738" s="101">
        <v>341</v>
      </c>
      <c r="B738" s="24" t="s">
        <v>66</v>
      </c>
      <c r="C738" s="58"/>
      <c r="D738" s="146">
        <v>9555660</v>
      </c>
      <c r="E738" s="56"/>
      <c r="F738" s="77"/>
      <c r="G738" s="76"/>
      <c r="H738" s="23"/>
      <c r="I738" s="23"/>
      <c r="J738" s="130"/>
      <c r="K738" s="56"/>
      <c r="L738" s="149">
        <f t="shared" ref="L738:L742" si="89">+ROUND(N738*D738/100,0)</f>
        <v>333493</v>
      </c>
      <c r="M738" s="127"/>
      <c r="N738" s="184">
        <v>3.49</v>
      </c>
      <c r="P738" s="155">
        <v>55153</v>
      </c>
      <c r="Q738" s="152"/>
      <c r="R738" s="155" t="s">
        <v>275</v>
      </c>
      <c r="T738" s="159">
        <v>-2</v>
      </c>
      <c r="U738" s="23"/>
      <c r="V738" s="153">
        <v>331948</v>
      </c>
      <c r="W738" s="131"/>
      <c r="X738" s="162">
        <v>3.47</v>
      </c>
      <c r="Y738" s="23"/>
      <c r="Z738" s="152">
        <f t="shared" ref="Z738:Z742" si="90">+V738-L738</f>
        <v>-1545</v>
      </c>
    </row>
    <row r="739" spans="1:26" x14ac:dyDescent="0.2">
      <c r="A739" s="101">
        <v>343</v>
      </c>
      <c r="B739" s="24" t="s">
        <v>254</v>
      </c>
      <c r="C739" s="58"/>
      <c r="D739" s="146">
        <v>281891970</v>
      </c>
      <c r="E739" s="56"/>
      <c r="F739" s="77"/>
      <c r="G739" s="76"/>
      <c r="H739" s="23"/>
      <c r="I739" s="23"/>
      <c r="J739" s="130"/>
      <c r="K739" s="56"/>
      <c r="L739" s="149">
        <f t="shared" si="89"/>
        <v>9415192</v>
      </c>
      <c r="M739" s="127"/>
      <c r="N739" s="184">
        <v>3.34</v>
      </c>
      <c r="P739" s="155">
        <v>55153</v>
      </c>
      <c r="Q739" s="152"/>
      <c r="R739" s="155" t="s">
        <v>277</v>
      </c>
      <c r="T739" s="159">
        <v>-2</v>
      </c>
      <c r="U739" s="23"/>
      <c r="V739" s="153">
        <v>9772710</v>
      </c>
      <c r="W739" s="131"/>
      <c r="X739" s="162">
        <v>3.47</v>
      </c>
      <c r="Y739" s="23"/>
      <c r="Z739" s="152">
        <f t="shared" si="90"/>
        <v>357518</v>
      </c>
    </row>
    <row r="740" spans="1:26" x14ac:dyDescent="0.2">
      <c r="A740" s="101">
        <v>344</v>
      </c>
      <c r="B740" s="24" t="s">
        <v>257</v>
      </c>
      <c r="C740" s="58"/>
      <c r="D740" s="146">
        <v>9555660</v>
      </c>
      <c r="E740" s="56"/>
      <c r="F740" s="77"/>
      <c r="G740" s="76"/>
      <c r="H740" s="23"/>
      <c r="I740" s="23"/>
      <c r="J740" s="130"/>
      <c r="K740" s="56"/>
      <c r="L740" s="149">
        <f t="shared" si="89"/>
        <v>319159</v>
      </c>
      <c r="M740" s="127"/>
      <c r="N740" s="184">
        <v>3.34</v>
      </c>
      <c r="P740" s="155">
        <v>55153</v>
      </c>
      <c r="Q740" s="152"/>
      <c r="R740" s="155" t="s">
        <v>271</v>
      </c>
      <c r="T740" s="159">
        <v>-2</v>
      </c>
      <c r="U740" s="23"/>
      <c r="V740" s="153">
        <v>368313</v>
      </c>
      <c r="W740" s="131"/>
      <c r="X740" s="162">
        <v>3.85</v>
      </c>
      <c r="Y740" s="23"/>
      <c r="Z740" s="152">
        <f t="shared" si="90"/>
        <v>49154</v>
      </c>
    </row>
    <row r="741" spans="1:26" x14ac:dyDescent="0.2">
      <c r="A741" s="101">
        <v>345</v>
      </c>
      <c r="B741" s="24" t="s">
        <v>75</v>
      </c>
      <c r="C741" s="58"/>
      <c r="D741" s="146">
        <v>15926100</v>
      </c>
      <c r="E741" s="56"/>
      <c r="F741" s="77"/>
      <c r="G741" s="76"/>
      <c r="H741" s="23"/>
      <c r="I741" s="23"/>
      <c r="J741" s="130"/>
      <c r="K741" s="56"/>
      <c r="L741" s="149">
        <f t="shared" si="89"/>
        <v>519191</v>
      </c>
      <c r="M741" s="127"/>
      <c r="N741" s="184">
        <v>3.26</v>
      </c>
      <c r="P741" s="155">
        <v>55153</v>
      </c>
      <c r="Q741" s="152"/>
      <c r="R741" s="155" t="s">
        <v>278</v>
      </c>
      <c r="T741" s="159">
        <v>-2</v>
      </c>
      <c r="U741" s="23"/>
      <c r="V741" s="153">
        <v>561469</v>
      </c>
      <c r="W741" s="131"/>
      <c r="X741" s="162">
        <v>3.53</v>
      </c>
      <c r="Y741" s="23"/>
      <c r="Z741" s="152">
        <f t="shared" si="90"/>
        <v>42278</v>
      </c>
    </row>
    <row r="742" spans="1:26" x14ac:dyDescent="0.2">
      <c r="A742" s="101">
        <v>346</v>
      </c>
      <c r="B742" s="24" t="s">
        <v>78</v>
      </c>
      <c r="C742" s="58"/>
      <c r="D742" s="146">
        <v>1592610</v>
      </c>
      <c r="E742" s="56"/>
      <c r="F742" s="77"/>
      <c r="G742" s="76"/>
      <c r="H742" s="23"/>
      <c r="I742" s="23"/>
      <c r="J742" s="130"/>
      <c r="K742" s="56"/>
      <c r="L742" s="149">
        <f t="shared" si="89"/>
        <v>51760</v>
      </c>
      <c r="M742" s="127"/>
      <c r="N742" s="184">
        <v>3.25</v>
      </c>
      <c r="P742" s="155">
        <v>55153</v>
      </c>
      <c r="Q742" s="152"/>
      <c r="R742" s="155" t="s">
        <v>260</v>
      </c>
      <c r="T742" s="159">
        <v>-1</v>
      </c>
      <c r="U742" s="23"/>
      <c r="V742" s="153">
        <v>53668</v>
      </c>
      <c r="W742" s="131"/>
      <c r="X742" s="162">
        <v>3.37</v>
      </c>
      <c r="Y742" s="23"/>
      <c r="Z742" s="152">
        <f t="shared" si="90"/>
        <v>1908</v>
      </c>
    </row>
    <row r="743" spans="1:26" x14ac:dyDescent="0.2">
      <c r="A743" s="101"/>
      <c r="B743" s="200" t="s">
        <v>498</v>
      </c>
      <c r="C743" s="58"/>
      <c r="D743" s="166">
        <f>+SUBTOTAL(9,D738:D742)</f>
        <v>318522000</v>
      </c>
      <c r="E743" s="56"/>
      <c r="F743" s="77"/>
      <c r="G743" s="76"/>
      <c r="H743" s="23"/>
      <c r="I743" s="23"/>
      <c r="J743" s="130"/>
      <c r="K743" s="56"/>
      <c r="L743" s="167">
        <f>+SUBTOTAL(9,L738:L742)</f>
        <v>10638795</v>
      </c>
      <c r="M743" s="127"/>
      <c r="N743" s="150">
        <f>+ROUND(L743/$D743*100,2)</f>
        <v>3.34</v>
      </c>
      <c r="P743" s="77"/>
      <c r="Q743" s="76"/>
      <c r="T743" s="130"/>
      <c r="U743" s="57"/>
      <c r="V743" s="168">
        <f>+SUBTOTAL(9,V738:V742)</f>
        <v>11088108</v>
      </c>
      <c r="W743" s="131"/>
      <c r="X743" s="154">
        <f>+ROUND(V743/D743*100,2)</f>
        <v>3.48</v>
      </c>
      <c r="Y743" s="23"/>
      <c r="Z743" s="191">
        <f>+SUBTOTAL(9,Z738:Z742)</f>
        <v>449313</v>
      </c>
    </row>
    <row r="744" spans="1:26" x14ac:dyDescent="0.2">
      <c r="A744" s="101"/>
      <c r="B744" s="24"/>
      <c r="C744" s="58"/>
      <c r="D744" s="146"/>
      <c r="E744" s="56"/>
      <c r="F744" s="77"/>
      <c r="G744" s="76"/>
      <c r="H744" s="23"/>
      <c r="I744" s="23"/>
      <c r="J744" s="130"/>
      <c r="K744" s="56"/>
      <c r="L744" s="149"/>
      <c r="M744" s="127"/>
      <c r="N744" s="150"/>
      <c r="P744" s="77"/>
      <c r="Q744" s="76"/>
      <c r="T744" s="130"/>
      <c r="U744" s="57"/>
      <c r="V744" s="153"/>
      <c r="W744" s="131"/>
      <c r="X744" s="154"/>
      <c r="Y744" s="23"/>
      <c r="Z744" s="152"/>
    </row>
    <row r="745" spans="1:26" x14ac:dyDescent="0.2">
      <c r="A745" s="101"/>
      <c r="B745" s="201" t="s">
        <v>499</v>
      </c>
      <c r="C745" s="58"/>
      <c r="D745" s="146"/>
      <c r="E745" s="56"/>
      <c r="F745" s="77"/>
      <c r="G745" s="76"/>
      <c r="H745" s="23"/>
      <c r="I745" s="23"/>
      <c r="J745" s="130"/>
      <c r="K745" s="56"/>
      <c r="L745" s="149"/>
      <c r="M745" s="127"/>
      <c r="N745" s="150"/>
      <c r="P745" s="77"/>
      <c r="Q745" s="76"/>
      <c r="T745" s="130"/>
      <c r="U745" s="57"/>
      <c r="V745" s="153"/>
      <c r="W745" s="131"/>
      <c r="X745" s="154"/>
      <c r="Y745" s="23"/>
      <c r="Z745" s="152"/>
    </row>
    <row r="746" spans="1:26" x14ac:dyDescent="0.2">
      <c r="A746" s="101">
        <v>341</v>
      </c>
      <c r="B746" s="24" t="s">
        <v>66</v>
      </c>
      <c r="C746" s="58"/>
      <c r="D746" s="146">
        <v>8580150</v>
      </c>
      <c r="E746" s="56"/>
      <c r="F746" s="77"/>
      <c r="G746" s="76"/>
      <c r="H746" s="23"/>
      <c r="I746" s="23"/>
      <c r="J746" s="130"/>
      <c r="K746" s="56"/>
      <c r="L746" s="149">
        <f t="shared" ref="L746:L750" si="91">+ROUND(N746*D746/100,0)</f>
        <v>299447</v>
      </c>
      <c r="M746" s="127"/>
      <c r="N746" s="184">
        <v>3.49</v>
      </c>
      <c r="P746" s="155">
        <v>55153</v>
      </c>
      <c r="Q746" s="152"/>
      <c r="R746" s="155" t="s">
        <v>275</v>
      </c>
      <c r="T746" s="159">
        <v>-1</v>
      </c>
      <c r="U746" s="23"/>
      <c r="V746" s="153">
        <v>295088</v>
      </c>
      <c r="W746" s="131"/>
      <c r="X746" s="162">
        <v>3.44</v>
      </c>
      <c r="Y746" s="23"/>
      <c r="Z746" s="152">
        <f t="shared" ref="Z746:Z750" si="92">+V746-L746</f>
        <v>-4359</v>
      </c>
    </row>
    <row r="747" spans="1:26" x14ac:dyDescent="0.2">
      <c r="A747" s="101">
        <v>343</v>
      </c>
      <c r="B747" s="24" t="s">
        <v>254</v>
      </c>
      <c r="C747" s="58"/>
      <c r="D747" s="146">
        <v>253114425</v>
      </c>
      <c r="E747" s="56"/>
      <c r="F747" s="77"/>
      <c r="G747" s="76"/>
      <c r="H747" s="23"/>
      <c r="I747" s="23"/>
      <c r="J747" s="130"/>
      <c r="K747" s="56"/>
      <c r="L747" s="149">
        <f t="shared" si="91"/>
        <v>8454022</v>
      </c>
      <c r="M747" s="127"/>
      <c r="N747" s="184">
        <v>3.34</v>
      </c>
      <c r="P747" s="155">
        <v>55153</v>
      </c>
      <c r="Q747" s="152"/>
      <c r="R747" s="155" t="s">
        <v>277</v>
      </c>
      <c r="T747" s="159">
        <v>-1</v>
      </c>
      <c r="U747" s="23"/>
      <c r="V747" s="153">
        <v>8687580</v>
      </c>
      <c r="W747" s="131"/>
      <c r="X747" s="162">
        <v>3.43</v>
      </c>
      <c r="Y747" s="23"/>
      <c r="Z747" s="152">
        <f t="shared" si="92"/>
        <v>233558</v>
      </c>
    </row>
    <row r="748" spans="1:26" x14ac:dyDescent="0.2">
      <c r="A748" s="101">
        <v>344</v>
      </c>
      <c r="B748" s="24" t="s">
        <v>257</v>
      </c>
      <c r="C748" s="58"/>
      <c r="D748" s="146">
        <v>8580150</v>
      </c>
      <c r="E748" s="56"/>
      <c r="F748" s="77"/>
      <c r="G748" s="76"/>
      <c r="H748" s="23"/>
      <c r="I748" s="23"/>
      <c r="J748" s="130"/>
      <c r="K748" s="56"/>
      <c r="L748" s="149">
        <f t="shared" si="91"/>
        <v>286577</v>
      </c>
      <c r="M748" s="127"/>
      <c r="N748" s="184">
        <v>3.34</v>
      </c>
      <c r="P748" s="155">
        <v>55153</v>
      </c>
      <c r="Q748" s="152"/>
      <c r="R748" s="155" t="s">
        <v>271</v>
      </c>
      <c r="T748" s="159">
        <v>-2</v>
      </c>
      <c r="U748" s="23"/>
      <c r="V748" s="153">
        <v>330713</v>
      </c>
      <c r="W748" s="131"/>
      <c r="X748" s="162">
        <v>3.85</v>
      </c>
      <c r="Y748" s="23"/>
      <c r="Z748" s="152">
        <f t="shared" si="92"/>
        <v>44136</v>
      </c>
    </row>
    <row r="749" spans="1:26" x14ac:dyDescent="0.2">
      <c r="A749" s="101">
        <v>345</v>
      </c>
      <c r="B749" s="24" t="s">
        <v>75</v>
      </c>
      <c r="C749" s="58"/>
      <c r="D749" s="146">
        <v>14300250</v>
      </c>
      <c r="E749" s="56"/>
      <c r="F749" s="77"/>
      <c r="G749" s="76"/>
      <c r="H749" s="23"/>
      <c r="I749" s="23"/>
      <c r="J749" s="130"/>
      <c r="K749" s="56"/>
      <c r="L749" s="149">
        <f t="shared" si="91"/>
        <v>466188</v>
      </c>
      <c r="M749" s="127"/>
      <c r="N749" s="184">
        <v>3.26</v>
      </c>
      <c r="P749" s="155">
        <v>55153</v>
      </c>
      <c r="Q749" s="152"/>
      <c r="R749" s="155" t="s">
        <v>278</v>
      </c>
      <c r="T749" s="159">
        <v>-1</v>
      </c>
      <c r="U749" s="23"/>
      <c r="V749" s="153">
        <v>499127</v>
      </c>
      <c r="W749" s="131"/>
      <c r="X749" s="162">
        <v>3.49</v>
      </c>
      <c r="Y749" s="23"/>
      <c r="Z749" s="152">
        <f t="shared" si="92"/>
        <v>32939</v>
      </c>
    </row>
    <row r="750" spans="1:26" x14ac:dyDescent="0.2">
      <c r="A750" s="101">
        <v>346</v>
      </c>
      <c r="B750" s="24" t="s">
        <v>78</v>
      </c>
      <c r="C750" s="58"/>
      <c r="D750" s="146">
        <v>1430025</v>
      </c>
      <c r="E750" s="56"/>
      <c r="F750" s="77"/>
      <c r="G750" s="76"/>
      <c r="H750" s="23"/>
      <c r="I750" s="23"/>
      <c r="J750" s="130"/>
      <c r="K750" s="56"/>
      <c r="L750" s="149">
        <f t="shared" si="91"/>
        <v>46476</v>
      </c>
      <c r="M750" s="127"/>
      <c r="N750" s="184">
        <v>3.25</v>
      </c>
      <c r="P750" s="155">
        <v>55153</v>
      </c>
      <c r="Q750" s="152"/>
      <c r="R750" s="155" t="s">
        <v>260</v>
      </c>
      <c r="T750" s="159">
        <v>-1</v>
      </c>
      <c r="U750" s="23"/>
      <c r="V750" s="153">
        <v>48189</v>
      </c>
      <c r="W750" s="131"/>
      <c r="X750" s="162">
        <v>3.37</v>
      </c>
      <c r="Y750" s="23"/>
      <c r="Z750" s="152">
        <f t="shared" si="92"/>
        <v>1713</v>
      </c>
    </row>
    <row r="751" spans="1:26" x14ac:dyDescent="0.2">
      <c r="A751" s="101"/>
      <c r="B751" s="200" t="s">
        <v>500</v>
      </c>
      <c r="C751" s="58"/>
      <c r="D751" s="166">
        <f>+SUBTOTAL(9,D746:D750)</f>
        <v>286005000</v>
      </c>
      <c r="E751" s="56"/>
      <c r="F751" s="77"/>
      <c r="G751" s="76"/>
      <c r="H751" s="23"/>
      <c r="I751" s="23"/>
      <c r="J751" s="130"/>
      <c r="K751" s="56"/>
      <c r="L751" s="167">
        <f>+SUBTOTAL(9,L746:L750)</f>
        <v>9552710</v>
      </c>
      <c r="M751" s="127"/>
      <c r="N751" s="150">
        <f>+ROUND(L751/$D751*100,2)</f>
        <v>3.34</v>
      </c>
      <c r="P751" s="77"/>
      <c r="Q751" s="76"/>
      <c r="T751" s="130"/>
      <c r="U751" s="57"/>
      <c r="V751" s="168">
        <f>+SUBTOTAL(9,V746:V750)</f>
        <v>9860697</v>
      </c>
      <c r="W751" s="131"/>
      <c r="X751" s="154">
        <f>+ROUND(V751/D751*100,2)</f>
        <v>3.45</v>
      </c>
      <c r="Y751" s="23"/>
      <c r="Z751" s="191">
        <f>+SUBTOTAL(9,Z746:Z750)</f>
        <v>307987</v>
      </c>
    </row>
    <row r="752" spans="1:26" x14ac:dyDescent="0.2">
      <c r="A752" s="116"/>
      <c r="B752" s="42"/>
      <c r="C752" s="58"/>
      <c r="D752" s="146"/>
      <c r="E752" s="56"/>
      <c r="F752" s="77"/>
      <c r="G752" s="76"/>
      <c r="H752" s="23"/>
      <c r="I752" s="23"/>
      <c r="J752" s="130"/>
      <c r="K752" s="56"/>
      <c r="L752" s="149"/>
      <c r="M752" s="127"/>
      <c r="N752" s="150"/>
      <c r="P752" s="77"/>
      <c r="Q752" s="76"/>
      <c r="T752" s="130"/>
      <c r="U752" s="57"/>
      <c r="V752" s="153"/>
      <c r="W752" s="131"/>
      <c r="X752" s="154"/>
      <c r="Y752" s="23"/>
      <c r="Z752" s="152"/>
    </row>
    <row r="753" spans="1:26" x14ac:dyDescent="0.2">
      <c r="A753" s="116"/>
      <c r="B753" s="68" t="s">
        <v>294</v>
      </c>
      <c r="C753" s="145"/>
      <c r="E753" s="21"/>
      <c r="F753" s="129"/>
      <c r="G753" s="190"/>
      <c r="H753" s="23"/>
      <c r="I753" s="23"/>
      <c r="J753" s="130"/>
      <c r="K753" s="21"/>
      <c r="L753" s="187"/>
      <c r="M753" s="127"/>
      <c r="N753" s="150"/>
      <c r="P753" s="129"/>
      <c r="Q753" s="190"/>
      <c r="T753" s="130"/>
      <c r="U753" s="23"/>
      <c r="V753" s="188"/>
      <c r="W753" s="131"/>
      <c r="X753" s="154"/>
      <c r="Y753" s="23"/>
      <c r="Z753" s="190"/>
    </row>
    <row r="754" spans="1:26" x14ac:dyDescent="0.2">
      <c r="A754" s="116">
        <v>344</v>
      </c>
      <c r="B754" s="36" t="s">
        <v>295</v>
      </c>
      <c r="C754" s="145"/>
      <c r="D754" s="146">
        <v>5545.93</v>
      </c>
      <c r="E754" s="23"/>
      <c r="F754" s="155">
        <v>46752</v>
      </c>
      <c r="G754" s="152"/>
      <c r="H754" s="155" t="s">
        <v>65</v>
      </c>
      <c r="I754" s="23"/>
      <c r="J754" s="159">
        <v>0</v>
      </c>
      <c r="K754" s="23"/>
      <c r="L754" s="149">
        <f t="shared" ref="L754:L757" si="93">+ROUND(N754*D754/100,0)</f>
        <v>228</v>
      </c>
      <c r="M754" s="127"/>
      <c r="N754" s="184">
        <v>4.1100000000000003</v>
      </c>
      <c r="P754" s="155">
        <v>46752</v>
      </c>
      <c r="Q754" s="152"/>
      <c r="R754" s="155" t="s">
        <v>65</v>
      </c>
      <c r="T754" s="159">
        <v>0</v>
      </c>
      <c r="U754" s="23"/>
      <c r="V754" s="153">
        <v>228</v>
      </c>
      <c r="W754" s="131"/>
      <c r="X754" s="162">
        <v>4.1100000000000003</v>
      </c>
      <c r="Y754" s="23"/>
      <c r="Z754" s="152">
        <f t="shared" ref="Z754:Z757" si="94">+V754-L754</f>
        <v>0</v>
      </c>
    </row>
    <row r="755" spans="1:26" x14ac:dyDescent="0.2">
      <c r="A755" s="116">
        <v>344</v>
      </c>
      <c r="B755" s="36" t="s">
        <v>296</v>
      </c>
      <c r="C755" s="145"/>
      <c r="D755" s="186">
        <v>36389.01</v>
      </c>
      <c r="E755" s="23"/>
      <c r="F755" s="155">
        <v>42004</v>
      </c>
      <c r="G755" s="152"/>
      <c r="H755" s="155" t="s">
        <v>65</v>
      </c>
      <c r="I755" s="23"/>
      <c r="J755" s="159">
        <v>0</v>
      </c>
      <c r="K755" s="23"/>
      <c r="L755" s="153">
        <f t="shared" si="93"/>
        <v>0</v>
      </c>
      <c r="M755" s="131"/>
      <c r="N755" s="162">
        <v>0</v>
      </c>
      <c r="O755" s="110"/>
      <c r="P755" s="155">
        <v>42004</v>
      </c>
      <c r="Q755" s="152"/>
      <c r="R755" s="155" t="s">
        <v>65</v>
      </c>
      <c r="T755" s="159">
        <v>0</v>
      </c>
      <c r="U755" s="23"/>
      <c r="V755" s="153">
        <v>0</v>
      </c>
      <c r="W755" s="118"/>
      <c r="X755" s="162">
        <v>0</v>
      </c>
      <c r="Y755" s="118"/>
      <c r="Z755" s="152">
        <f t="shared" si="94"/>
        <v>0</v>
      </c>
    </row>
    <row r="756" spans="1:26" x14ac:dyDescent="0.2">
      <c r="A756" s="116">
        <v>344</v>
      </c>
      <c r="B756" s="36" t="s">
        <v>297</v>
      </c>
      <c r="C756" s="145"/>
      <c r="D756" s="186">
        <v>55086.78</v>
      </c>
      <c r="E756" s="23"/>
      <c r="F756" s="155">
        <v>42004</v>
      </c>
      <c r="G756" s="152"/>
      <c r="H756" s="155" t="s">
        <v>65</v>
      </c>
      <c r="I756" s="23"/>
      <c r="J756" s="159">
        <v>0</v>
      </c>
      <c r="K756" s="23"/>
      <c r="L756" s="153">
        <f t="shared" si="93"/>
        <v>0</v>
      </c>
      <c r="M756" s="131"/>
      <c r="N756" s="162">
        <v>0</v>
      </c>
      <c r="O756" s="110"/>
      <c r="P756" s="155">
        <v>42004</v>
      </c>
      <c r="Q756" s="152"/>
      <c r="R756" s="155" t="s">
        <v>65</v>
      </c>
      <c r="T756" s="159">
        <v>0</v>
      </c>
      <c r="U756" s="23"/>
      <c r="V756" s="153">
        <v>0</v>
      </c>
      <c r="W756" s="118"/>
      <c r="X756" s="162">
        <v>0</v>
      </c>
      <c r="Y756" s="118"/>
      <c r="Z756" s="152">
        <f t="shared" si="94"/>
        <v>0</v>
      </c>
    </row>
    <row r="757" spans="1:26" x14ac:dyDescent="0.2">
      <c r="A757" s="116">
        <v>344</v>
      </c>
      <c r="B757" s="36" t="s">
        <v>298</v>
      </c>
      <c r="C757" s="145"/>
      <c r="D757" s="186">
        <v>56321.97</v>
      </c>
      <c r="E757" s="23"/>
      <c r="F757" s="155">
        <v>42369</v>
      </c>
      <c r="G757" s="152"/>
      <c r="H757" s="155" t="s">
        <v>253</v>
      </c>
      <c r="I757" s="23"/>
      <c r="J757" s="159">
        <v>0</v>
      </c>
      <c r="K757" s="23"/>
      <c r="L757" s="153">
        <f t="shared" si="93"/>
        <v>0</v>
      </c>
      <c r="M757" s="131"/>
      <c r="N757" s="162">
        <v>0</v>
      </c>
      <c r="O757" s="110"/>
      <c r="P757" s="155">
        <v>42369</v>
      </c>
      <c r="Q757" s="152"/>
      <c r="R757" s="155" t="s">
        <v>65</v>
      </c>
      <c r="T757" s="159">
        <v>0</v>
      </c>
      <c r="U757" s="23"/>
      <c r="V757" s="153">
        <v>0</v>
      </c>
      <c r="W757" s="118"/>
      <c r="X757" s="162">
        <v>0</v>
      </c>
      <c r="Y757" s="118"/>
      <c r="Z757" s="152">
        <f t="shared" si="94"/>
        <v>0</v>
      </c>
    </row>
    <row r="758" spans="1:26" x14ac:dyDescent="0.2">
      <c r="A758" s="116"/>
      <c r="B758" s="42" t="s">
        <v>299</v>
      </c>
      <c r="C758" s="148"/>
      <c r="D758" s="202">
        <f>+SUBTOTAL(9,D753:D757)</f>
        <v>153343.69</v>
      </c>
      <c r="E758" s="56"/>
      <c r="F758" s="151"/>
      <c r="G758" s="152"/>
      <c r="H758" s="23"/>
      <c r="I758" s="23"/>
      <c r="J758" s="130"/>
      <c r="K758" s="56"/>
      <c r="L758" s="167">
        <f>+SUBTOTAL(9,L753:L757)</f>
        <v>228</v>
      </c>
      <c r="M758" s="127"/>
      <c r="N758" s="150">
        <f>+ROUND(L758/$D758*100,2)</f>
        <v>0.15</v>
      </c>
      <c r="P758" s="151"/>
      <c r="Q758" s="152"/>
      <c r="T758" s="130"/>
      <c r="U758" s="57"/>
      <c r="V758" s="168">
        <f>+SUBTOTAL(9,V753:V757)</f>
        <v>228</v>
      </c>
      <c r="W758" s="131"/>
      <c r="X758" s="154">
        <f>+ROUND(V758/D758*100,2)</f>
        <v>0.15</v>
      </c>
      <c r="Y758" s="23"/>
      <c r="Z758" s="191">
        <f>+SUBTOTAL(9,Z753:Z757)</f>
        <v>0</v>
      </c>
    </row>
    <row r="759" spans="1:26" x14ac:dyDescent="0.2">
      <c r="A759" s="116"/>
      <c r="B759" s="21"/>
      <c r="C759" s="148"/>
      <c r="D759" s="186"/>
      <c r="E759" s="56"/>
      <c r="F759" s="151"/>
      <c r="G759" s="152"/>
      <c r="H759" s="23"/>
      <c r="I759" s="23"/>
      <c r="J759" s="130"/>
      <c r="K759" s="56"/>
      <c r="L759" s="149"/>
      <c r="M759" s="127"/>
      <c r="N759" s="150"/>
      <c r="P759" s="151"/>
      <c r="Q759" s="152"/>
      <c r="T759" s="130"/>
      <c r="U759" s="57"/>
      <c r="V759" s="153"/>
      <c r="W759" s="131"/>
      <c r="X759" s="154"/>
      <c r="Y759" s="23"/>
      <c r="Z759" s="152"/>
    </row>
    <row r="760" spans="1:26" x14ac:dyDescent="0.2">
      <c r="A760" s="118"/>
      <c r="B760" s="69" t="s">
        <v>300</v>
      </c>
      <c r="C760" s="148"/>
      <c r="D760" s="186"/>
      <c r="E760" s="56"/>
      <c r="F760" s="151"/>
      <c r="G760" s="152"/>
      <c r="H760" s="23"/>
      <c r="I760" s="23"/>
      <c r="J760" s="130"/>
      <c r="K760" s="56"/>
      <c r="L760" s="149"/>
      <c r="M760" s="127"/>
      <c r="N760" s="150"/>
      <c r="P760" s="151"/>
      <c r="Q760" s="152"/>
      <c r="T760" s="130"/>
      <c r="U760" s="57"/>
      <c r="V760" s="153"/>
      <c r="W760" s="131"/>
      <c r="X760" s="154"/>
      <c r="Y760" s="23"/>
      <c r="Z760" s="152"/>
    </row>
    <row r="761" spans="1:26" x14ac:dyDescent="0.2">
      <c r="A761" s="118">
        <v>344</v>
      </c>
      <c r="B761" s="70" t="s">
        <v>301</v>
      </c>
      <c r="C761" s="24"/>
      <c r="D761" s="186">
        <v>839680.12</v>
      </c>
      <c r="E761" s="23"/>
      <c r="F761" s="155"/>
      <c r="G761" s="152"/>
      <c r="H761" s="155" t="s">
        <v>253</v>
      </c>
      <c r="I761" s="23"/>
      <c r="J761" s="159">
        <v>-5</v>
      </c>
      <c r="K761" s="23"/>
      <c r="L761" s="153">
        <f t="shared" ref="L761:L762" si="95">+ROUND(N761*D761/100,0)</f>
        <v>13435</v>
      </c>
      <c r="M761" s="131"/>
      <c r="N761" s="162">
        <v>1.6</v>
      </c>
      <c r="O761" s="110"/>
      <c r="P761" s="155" t="s">
        <v>302</v>
      </c>
      <c r="Q761" s="152"/>
      <c r="R761" s="155" t="s">
        <v>258</v>
      </c>
      <c r="T761" s="159">
        <v>0</v>
      </c>
      <c r="U761" s="23"/>
      <c r="V761" s="153">
        <v>12019</v>
      </c>
      <c r="W761" s="131"/>
      <c r="X761" s="162">
        <v>1.43</v>
      </c>
      <c r="Y761" s="23"/>
      <c r="Z761" s="152">
        <f t="shared" ref="Z761:Z762" si="96">+V761-L761</f>
        <v>-1416</v>
      </c>
    </row>
    <row r="762" spans="1:26" x14ac:dyDescent="0.2">
      <c r="A762" s="118">
        <v>344</v>
      </c>
      <c r="B762" s="70" t="s">
        <v>303</v>
      </c>
      <c r="C762" s="24"/>
      <c r="D762" s="203">
        <v>849226.01</v>
      </c>
      <c r="E762" s="23"/>
      <c r="F762" s="155"/>
      <c r="G762" s="152"/>
      <c r="H762" s="155" t="s">
        <v>253</v>
      </c>
      <c r="I762" s="23"/>
      <c r="J762" s="159">
        <v>-5</v>
      </c>
      <c r="K762" s="23"/>
      <c r="L762" s="171">
        <f t="shared" si="95"/>
        <v>15286</v>
      </c>
      <c r="M762" s="131"/>
      <c r="N762" s="162">
        <v>1.8</v>
      </c>
      <c r="O762" s="110"/>
      <c r="P762" s="155" t="s">
        <v>302</v>
      </c>
      <c r="Q762" s="152"/>
      <c r="R762" s="155" t="s">
        <v>258</v>
      </c>
      <c r="T762" s="159">
        <v>0</v>
      </c>
      <c r="U762" s="23"/>
      <c r="V762" s="171">
        <v>13934</v>
      </c>
      <c r="W762" s="131"/>
      <c r="X762" s="162">
        <v>1.64</v>
      </c>
      <c r="Y762" s="23"/>
      <c r="Z762" s="193">
        <f t="shared" si="96"/>
        <v>-1352</v>
      </c>
    </row>
    <row r="763" spans="1:26" x14ac:dyDescent="0.2">
      <c r="A763" s="116"/>
      <c r="B763" s="42" t="s">
        <v>304</v>
      </c>
      <c r="C763" s="24"/>
      <c r="D763" s="185">
        <f>+SUBTOTAL(9,D761:D762)</f>
        <v>1688906.13</v>
      </c>
      <c r="E763" s="23"/>
      <c r="F763" s="155"/>
      <c r="G763" s="152"/>
      <c r="H763" s="23"/>
      <c r="I763" s="23"/>
      <c r="J763" s="159"/>
      <c r="K763" s="23"/>
      <c r="L763" s="174">
        <f>+SUBTOTAL(9,L761:L762)</f>
        <v>28721</v>
      </c>
      <c r="M763" s="131"/>
      <c r="N763" s="154">
        <f>+ROUND(L763/$D763*100,2)</f>
        <v>1.7</v>
      </c>
      <c r="O763" s="110"/>
      <c r="P763" s="155"/>
      <c r="Q763" s="152"/>
      <c r="T763" s="159"/>
      <c r="U763" s="23"/>
      <c r="V763" s="174">
        <f>+SUBTOTAL(9,V761:V762)</f>
        <v>25953</v>
      </c>
      <c r="W763" s="131"/>
      <c r="X763" s="154">
        <f>+ROUND(V763/D763*100,2)</f>
        <v>1.54</v>
      </c>
      <c r="Y763" s="23"/>
      <c r="Z763" s="204">
        <f>+SUBTOTAL(9,Z761:Z762)</f>
        <v>-2768</v>
      </c>
    </row>
    <row r="764" spans="1:26" x14ac:dyDescent="0.2">
      <c r="A764" s="116"/>
      <c r="B764" s="21"/>
      <c r="C764" s="24"/>
      <c r="D764" s="186"/>
      <c r="E764" s="57"/>
      <c r="F764" s="155"/>
      <c r="G764" s="152"/>
      <c r="H764" s="23"/>
      <c r="I764" s="23"/>
      <c r="J764" s="159"/>
      <c r="K764" s="57"/>
      <c r="L764" s="153"/>
      <c r="M764" s="131"/>
      <c r="N764" s="154"/>
      <c r="O764" s="110"/>
      <c r="P764" s="155"/>
      <c r="Q764" s="152"/>
      <c r="T764" s="159"/>
      <c r="U764" s="57"/>
      <c r="V764" s="153"/>
      <c r="W764" s="131"/>
      <c r="X764" s="154"/>
      <c r="Y764" s="23"/>
      <c r="Z764" s="152"/>
    </row>
    <row r="765" spans="1:26" x14ac:dyDescent="0.2">
      <c r="A765" s="136"/>
      <c r="B765" s="37" t="s">
        <v>305</v>
      </c>
      <c r="C765" s="148"/>
      <c r="D765" s="274">
        <f>+SUBTOTAL(9,D614:D763)</f>
        <v>5075636836.5099993</v>
      </c>
      <c r="E765" s="51"/>
      <c r="F765" s="151"/>
      <c r="G765" s="152"/>
      <c r="H765" s="23"/>
      <c r="I765" s="23"/>
      <c r="J765" s="130"/>
      <c r="K765" s="51"/>
      <c r="L765" s="178">
        <f>+SUBTOTAL(9,L614:L763)</f>
        <v>163112102</v>
      </c>
      <c r="M765" s="127"/>
      <c r="N765" s="150">
        <f>+ROUND(L765/$D765*100,2)</f>
        <v>3.21</v>
      </c>
      <c r="P765" s="151"/>
      <c r="Q765" s="152"/>
      <c r="T765" s="130"/>
      <c r="U765" s="52"/>
      <c r="V765" s="181">
        <f>+SUBTOTAL(9,V614:V763)</f>
        <v>203786985</v>
      </c>
      <c r="W765" s="131"/>
      <c r="X765" s="154">
        <f>+ROUND(V765/D765*100,2)</f>
        <v>4.0199999999999996</v>
      </c>
      <c r="Y765" s="23"/>
      <c r="Z765" s="180">
        <f>+SUBTOTAL(9,Z614:Z763)</f>
        <v>40674883</v>
      </c>
    </row>
    <row r="766" spans="1:26" x14ac:dyDescent="0.2">
      <c r="A766" s="116"/>
      <c r="D766" s="110"/>
      <c r="E766" s="19"/>
      <c r="F766" s="23"/>
      <c r="G766" s="22"/>
      <c r="H766" s="23"/>
      <c r="I766" s="23"/>
      <c r="J766" s="100"/>
      <c r="K766" s="19"/>
      <c r="L766" s="187"/>
      <c r="N766" s="150"/>
      <c r="P766" s="23"/>
      <c r="U766" s="24"/>
      <c r="V766" s="188"/>
      <c r="X766" s="154"/>
      <c r="Y766" s="23"/>
      <c r="Z766" s="190"/>
    </row>
    <row r="767" spans="1:26" x14ac:dyDescent="0.2">
      <c r="A767" s="118">
        <v>340.3</v>
      </c>
      <c r="B767" s="70" t="s">
        <v>306</v>
      </c>
      <c r="D767" s="186">
        <v>1756736.02</v>
      </c>
      <c r="E767" s="19"/>
      <c r="F767" s="23"/>
      <c r="G767" s="22"/>
      <c r="H767" s="23"/>
      <c r="I767" s="23"/>
      <c r="J767" s="100"/>
      <c r="K767" s="19"/>
      <c r="L767" s="187"/>
      <c r="N767" s="150"/>
      <c r="P767" s="23"/>
      <c r="U767" s="24"/>
      <c r="V767" s="188"/>
      <c r="X767" s="154"/>
      <c r="Y767" s="23"/>
      <c r="Z767" s="190"/>
    </row>
    <row r="768" spans="1:26" x14ac:dyDescent="0.2">
      <c r="A768" s="118">
        <v>340.3</v>
      </c>
      <c r="B768" s="70" t="s">
        <v>307</v>
      </c>
      <c r="C768" s="145"/>
      <c r="D768" s="186">
        <v>28061442.32</v>
      </c>
      <c r="E768" s="21"/>
      <c r="F768" s="155"/>
      <c r="G768" s="152"/>
      <c r="H768" s="23"/>
      <c r="I768" s="23"/>
      <c r="J768" s="159"/>
      <c r="K768" s="21"/>
      <c r="L768" s="21"/>
      <c r="M768" s="21"/>
      <c r="N768" s="71"/>
      <c r="P768" s="155"/>
      <c r="Q768" s="152"/>
      <c r="T768" s="159"/>
      <c r="U768" s="23"/>
      <c r="V768" s="23"/>
      <c r="W768" s="23"/>
      <c r="X768" s="72"/>
      <c r="Y768" s="23"/>
      <c r="Z768" s="152">
        <f t="shared" ref="Z768:Z769" si="97">+V768-L768</f>
        <v>0</v>
      </c>
    </row>
    <row r="769" spans="1:26" x14ac:dyDescent="0.2">
      <c r="A769" s="118">
        <v>340.3</v>
      </c>
      <c r="B769" s="70" t="s">
        <v>308</v>
      </c>
      <c r="C769" s="145"/>
      <c r="D769" s="203">
        <v>2891146.49</v>
      </c>
      <c r="E769" s="21"/>
      <c r="F769" s="155"/>
      <c r="G769" s="152"/>
      <c r="H769" s="23"/>
      <c r="I769" s="23"/>
      <c r="J769" s="159"/>
      <c r="K769" s="21"/>
      <c r="L769" s="21"/>
      <c r="M769" s="21"/>
      <c r="N769" s="71"/>
      <c r="P769" s="155"/>
      <c r="Q769" s="152"/>
      <c r="T769" s="159"/>
      <c r="U769" s="23"/>
      <c r="V769" s="23"/>
      <c r="W769" s="23"/>
      <c r="X769" s="72"/>
      <c r="Y769" s="23"/>
      <c r="Z769" s="193">
        <f t="shared" si="97"/>
        <v>0</v>
      </c>
    </row>
    <row r="770" spans="1:26" x14ac:dyDescent="0.2">
      <c r="A770" s="116"/>
      <c r="B770" s="36"/>
      <c r="C770" s="145"/>
      <c r="D770" s="146"/>
      <c r="E770" s="56"/>
      <c r="F770" s="155"/>
      <c r="G770" s="152"/>
      <c r="H770" s="155"/>
      <c r="I770" s="23"/>
      <c r="J770" s="159"/>
      <c r="K770" s="56"/>
      <c r="L770" s="149"/>
      <c r="M770" s="127"/>
      <c r="N770" s="184"/>
      <c r="P770" s="155"/>
      <c r="Q770" s="152"/>
      <c r="R770" s="155"/>
      <c r="T770" s="159"/>
      <c r="U770" s="57"/>
      <c r="V770" s="153"/>
      <c r="W770" s="131"/>
      <c r="X770" s="162"/>
      <c r="Y770" s="23"/>
      <c r="Z770" s="152"/>
    </row>
    <row r="771" spans="1:26" x14ac:dyDescent="0.2">
      <c r="A771" s="136"/>
      <c r="B771" s="46" t="s">
        <v>309</v>
      </c>
      <c r="C771" s="148"/>
      <c r="D771" s="275">
        <f>+SUBTOTAL(9,D614:D769)</f>
        <v>5108346161.3399992</v>
      </c>
      <c r="E771" s="38"/>
      <c r="F771" s="151"/>
      <c r="G771" s="152"/>
      <c r="H771" s="23"/>
      <c r="I771" s="23"/>
      <c r="J771" s="130"/>
      <c r="K771" s="38"/>
      <c r="L771" s="276">
        <f>+SUBTOTAL(9,L614:L769)</f>
        <v>163112102</v>
      </c>
      <c r="M771" s="127"/>
      <c r="N771" s="150"/>
      <c r="P771" s="151"/>
      <c r="Q771" s="152"/>
      <c r="T771" s="130"/>
      <c r="U771" s="29"/>
      <c r="V771" s="277">
        <f>+SUBTOTAL(9,V614:V769)</f>
        <v>203786985</v>
      </c>
      <c r="W771" s="131"/>
      <c r="X771" s="154"/>
      <c r="Y771" s="23"/>
      <c r="Z771" s="278">
        <f>+SUBTOTAL(9,Z614:Z769)</f>
        <v>40674883</v>
      </c>
    </row>
    <row r="772" spans="1:26" x14ac:dyDescent="0.2">
      <c r="A772" s="116"/>
      <c r="B772" s="21"/>
      <c r="C772" s="148"/>
      <c r="D772" s="205"/>
      <c r="E772" s="51"/>
      <c r="F772" s="151"/>
      <c r="G772" s="152"/>
      <c r="H772" s="23"/>
      <c r="I772" s="23"/>
      <c r="J772" s="130"/>
      <c r="K772" s="51"/>
      <c r="L772" s="206"/>
      <c r="M772" s="127"/>
      <c r="N772" s="150"/>
      <c r="P772" s="151"/>
      <c r="Q772" s="152"/>
      <c r="T772" s="130"/>
      <c r="U772" s="52"/>
      <c r="V772" s="207"/>
      <c r="W772" s="131"/>
      <c r="X772" s="154"/>
      <c r="Y772" s="23"/>
      <c r="Z772" s="208"/>
    </row>
    <row r="773" spans="1:26" x14ac:dyDescent="0.2">
      <c r="A773" s="37" t="s">
        <v>310</v>
      </c>
      <c r="B773" s="73"/>
      <c r="C773" s="148"/>
      <c r="D773" s="175">
        <f>+SUBTOTAL(9,D17:D771)</f>
        <v>13363281147.119993</v>
      </c>
      <c r="E773" s="51"/>
      <c r="F773" s="151"/>
      <c r="G773" s="152"/>
      <c r="H773" s="23"/>
      <c r="I773" s="23"/>
      <c r="J773" s="130"/>
      <c r="K773" s="51"/>
      <c r="L773" s="178">
        <f>+SUBTOTAL(9,L17:L771)</f>
        <v>541653116</v>
      </c>
      <c r="M773" s="127"/>
      <c r="N773" s="150">
        <f>+ROUND(L773/$D773*100,2)</f>
        <v>4.05</v>
      </c>
      <c r="P773" s="151"/>
      <c r="Q773" s="152"/>
      <c r="T773" s="130"/>
      <c r="U773" s="52"/>
      <c r="V773" s="181">
        <f>+SUBTOTAL(9,V17:V771)</f>
        <v>789257470.11199999</v>
      </c>
      <c r="W773" s="131"/>
      <c r="X773" s="154">
        <f>+ROUND(V773/$D773*100,2)</f>
        <v>5.91</v>
      </c>
      <c r="Y773" s="23"/>
      <c r="Z773" s="180">
        <f>+SUBTOTAL(9,Z17:Z771)</f>
        <v>247604354.11199999</v>
      </c>
    </row>
    <row r="774" spans="1:26" x14ac:dyDescent="0.2">
      <c r="A774" s="37"/>
      <c r="B774" s="73"/>
      <c r="C774" s="148"/>
      <c r="D774" s="146"/>
      <c r="E774" s="56"/>
      <c r="F774" s="151"/>
      <c r="G774" s="152"/>
      <c r="H774" s="23"/>
      <c r="I774" s="23"/>
      <c r="J774" s="130"/>
      <c r="K774" s="56"/>
      <c r="L774" s="149"/>
      <c r="M774" s="127"/>
      <c r="N774" s="150"/>
      <c r="P774" s="151"/>
      <c r="Q774" s="152"/>
      <c r="T774" s="130"/>
      <c r="U774" s="57"/>
      <c r="V774" s="153"/>
      <c r="W774" s="131"/>
      <c r="X774" s="154"/>
      <c r="Y774" s="23"/>
      <c r="Z774" s="152"/>
    </row>
    <row r="775" spans="1:26" x14ac:dyDescent="0.2">
      <c r="A775" s="116"/>
      <c r="B775" s="21"/>
      <c r="C775" s="148"/>
      <c r="D775" s="146"/>
      <c r="E775" s="21"/>
      <c r="F775" s="151"/>
      <c r="G775" s="152"/>
      <c r="H775" s="23"/>
      <c r="I775" s="23"/>
      <c r="J775" s="130"/>
      <c r="K775" s="21"/>
      <c r="L775" s="149"/>
      <c r="M775" s="127"/>
      <c r="N775" s="150"/>
      <c r="P775" s="151"/>
      <c r="Q775" s="152"/>
      <c r="T775" s="130"/>
      <c r="U775" s="23"/>
      <c r="V775" s="153"/>
      <c r="W775" s="131"/>
      <c r="X775" s="154"/>
      <c r="Y775" s="23"/>
      <c r="Z775" s="152"/>
    </row>
    <row r="776" spans="1:26" x14ac:dyDescent="0.2">
      <c r="A776" s="133" t="s">
        <v>311</v>
      </c>
      <c r="B776" s="38"/>
      <c r="C776" s="148"/>
      <c r="D776" s="146"/>
      <c r="E776" s="21"/>
      <c r="F776" s="151"/>
      <c r="G776" s="152"/>
      <c r="H776" s="23"/>
      <c r="I776" s="23"/>
      <c r="J776" s="130"/>
      <c r="K776" s="21"/>
      <c r="L776" s="149"/>
      <c r="M776" s="127"/>
      <c r="N776" s="150"/>
      <c r="P776" s="151"/>
      <c r="Q776" s="152"/>
      <c r="T776" s="130"/>
      <c r="U776" s="23"/>
      <c r="V776" s="153"/>
      <c r="W776" s="131"/>
      <c r="X776" s="154"/>
      <c r="Y776" s="23"/>
      <c r="Z776" s="152"/>
    </row>
    <row r="777" spans="1:26" x14ac:dyDescent="0.2">
      <c r="A777" s="116">
        <v>350.2</v>
      </c>
      <c r="B777" s="36" t="s">
        <v>312</v>
      </c>
      <c r="C777" s="148"/>
      <c r="D777" s="146">
        <v>224770024.49000001</v>
      </c>
      <c r="E777" s="21"/>
      <c r="F777" s="155"/>
      <c r="G777" s="152"/>
      <c r="H777" s="155" t="s">
        <v>313</v>
      </c>
      <c r="I777" s="23"/>
      <c r="J777" s="159">
        <v>0</v>
      </c>
      <c r="K777" s="21"/>
      <c r="L777" s="149">
        <f t="shared" ref="L777:L786" si="98">+ROUND(N777*D777/100,0)</f>
        <v>2854579</v>
      </c>
      <c r="M777" s="127"/>
      <c r="N777" s="184">
        <v>1.27</v>
      </c>
      <c r="P777" s="155" t="s">
        <v>302</v>
      </c>
      <c r="Q777" s="152"/>
      <c r="R777" s="155" t="s">
        <v>314</v>
      </c>
      <c r="T777" s="159">
        <v>0</v>
      </c>
      <c r="U777" s="23"/>
      <c r="V777" s="153">
        <v>2740305</v>
      </c>
      <c r="W777" s="131"/>
      <c r="X777" s="162">
        <v>1.22</v>
      </c>
      <c r="Y777" s="23"/>
      <c r="Z777" s="152">
        <f t="shared" ref="Z777:Z786" si="99">+V777-L777</f>
        <v>-114274</v>
      </c>
    </row>
    <row r="778" spans="1:26" x14ac:dyDescent="0.2">
      <c r="A778" s="116">
        <v>352</v>
      </c>
      <c r="B778" s="36" t="s">
        <v>66</v>
      </c>
      <c r="C778" s="148"/>
      <c r="D778" s="146">
        <v>287558037.92000002</v>
      </c>
      <c r="E778" s="21"/>
      <c r="F778" s="155"/>
      <c r="G778" s="152"/>
      <c r="H778" s="155" t="s">
        <v>76</v>
      </c>
      <c r="I778" s="23"/>
      <c r="J778" s="159">
        <v>-10</v>
      </c>
      <c r="K778" s="21"/>
      <c r="L778" s="149">
        <f t="shared" si="98"/>
        <v>4083324</v>
      </c>
      <c r="M778" s="127"/>
      <c r="N778" s="184">
        <v>1.42</v>
      </c>
      <c r="P778" s="155" t="s">
        <v>302</v>
      </c>
      <c r="Q778" s="152"/>
      <c r="R778" s="155" t="s">
        <v>259</v>
      </c>
      <c r="T778" s="159">
        <v>-10</v>
      </c>
      <c r="U778" s="23"/>
      <c r="V778" s="153">
        <v>4471687</v>
      </c>
      <c r="W778" s="131"/>
      <c r="X778" s="162">
        <v>1.56</v>
      </c>
      <c r="Y778" s="23"/>
      <c r="Z778" s="152">
        <f t="shared" si="99"/>
        <v>388363</v>
      </c>
    </row>
    <row r="779" spans="1:26" x14ac:dyDescent="0.2">
      <c r="A779" s="116">
        <v>353</v>
      </c>
      <c r="B779" s="36" t="s">
        <v>315</v>
      </c>
      <c r="C779" s="148"/>
      <c r="D779" s="146">
        <v>2412751982.1999998</v>
      </c>
      <c r="E779" s="21"/>
      <c r="F779" s="155"/>
      <c r="G779" s="152"/>
      <c r="H779" s="155" t="s">
        <v>316</v>
      </c>
      <c r="I779" s="23"/>
      <c r="J779" s="159">
        <v>-5</v>
      </c>
      <c r="K779" s="21"/>
      <c r="L779" s="149">
        <f t="shared" si="98"/>
        <v>41981884</v>
      </c>
      <c r="M779" s="127"/>
      <c r="N779" s="184">
        <v>1.74</v>
      </c>
      <c r="P779" s="155" t="s">
        <v>302</v>
      </c>
      <c r="Q779" s="152"/>
      <c r="R779" s="155" t="s">
        <v>316</v>
      </c>
      <c r="T779" s="159">
        <v>-10</v>
      </c>
      <c r="U779" s="23"/>
      <c r="V779" s="153">
        <v>45189695</v>
      </c>
      <c r="W779" s="131"/>
      <c r="X779" s="162">
        <v>1.87</v>
      </c>
      <c r="Y779" s="23"/>
      <c r="Z779" s="152">
        <f t="shared" si="99"/>
        <v>3207811</v>
      </c>
    </row>
    <row r="780" spans="1:26" x14ac:dyDescent="0.2">
      <c r="A780" s="116">
        <v>353.7</v>
      </c>
      <c r="B780" s="36" t="s">
        <v>317</v>
      </c>
      <c r="C780" s="148"/>
      <c r="D780" s="209">
        <v>0</v>
      </c>
      <c r="E780" s="21"/>
      <c r="F780" s="155"/>
      <c r="G780" s="152"/>
      <c r="H780" s="155" t="s">
        <v>318</v>
      </c>
      <c r="I780" s="23"/>
      <c r="J780" s="159">
        <v>0</v>
      </c>
      <c r="K780" s="21"/>
      <c r="L780" s="149">
        <f t="shared" si="98"/>
        <v>0</v>
      </c>
      <c r="M780" s="127"/>
      <c r="N780" s="184">
        <v>3.55</v>
      </c>
      <c r="P780" s="155"/>
      <c r="Q780" s="152"/>
      <c r="R780" s="155"/>
      <c r="T780" s="159"/>
      <c r="U780" s="23"/>
      <c r="V780" s="153">
        <v>0</v>
      </c>
      <c r="W780" s="131"/>
      <c r="X780" s="162">
        <v>0</v>
      </c>
      <c r="Y780" s="23"/>
      <c r="Z780" s="153">
        <f t="shared" si="99"/>
        <v>0</v>
      </c>
    </row>
    <row r="781" spans="1:26" x14ac:dyDescent="0.2">
      <c r="A781" s="116">
        <v>354</v>
      </c>
      <c r="B781" s="36" t="s">
        <v>319</v>
      </c>
      <c r="C781" s="148"/>
      <c r="D781" s="146">
        <v>1636405961.74</v>
      </c>
      <c r="E781" s="21"/>
      <c r="F781" s="155"/>
      <c r="G781" s="152"/>
      <c r="H781" s="155" t="s">
        <v>320</v>
      </c>
      <c r="I781" s="23"/>
      <c r="J781" s="159">
        <v>-10</v>
      </c>
      <c r="K781" s="21"/>
      <c r="L781" s="149">
        <f t="shared" si="98"/>
        <v>25037011</v>
      </c>
      <c r="M781" s="127"/>
      <c r="N781" s="184">
        <v>1.53</v>
      </c>
      <c r="P781" s="155" t="s">
        <v>302</v>
      </c>
      <c r="Q781" s="152"/>
      <c r="R781" s="155" t="s">
        <v>321</v>
      </c>
      <c r="T781" s="159">
        <v>-10</v>
      </c>
      <c r="U781" s="23"/>
      <c r="V781" s="153">
        <v>25209356</v>
      </c>
      <c r="W781" s="131"/>
      <c r="X781" s="162">
        <v>1.54</v>
      </c>
      <c r="Y781" s="23"/>
      <c r="Z781" s="152">
        <f t="shared" si="99"/>
        <v>172345</v>
      </c>
    </row>
    <row r="782" spans="1:26" x14ac:dyDescent="0.2">
      <c r="A782" s="116">
        <v>355</v>
      </c>
      <c r="B782" s="36" t="s">
        <v>322</v>
      </c>
      <c r="C782" s="148"/>
      <c r="D782" s="146">
        <v>1222775699.3900001</v>
      </c>
      <c r="E782" s="21"/>
      <c r="F782" s="155"/>
      <c r="G782" s="152"/>
      <c r="H782" s="155" t="s">
        <v>323</v>
      </c>
      <c r="I782" s="23"/>
      <c r="J782" s="159">
        <v>-40</v>
      </c>
      <c r="K782" s="21"/>
      <c r="L782" s="149">
        <f t="shared" si="98"/>
        <v>26656510</v>
      </c>
      <c r="M782" s="127"/>
      <c r="N782" s="184">
        <v>2.1800000000000002</v>
      </c>
      <c r="P782" s="155" t="s">
        <v>302</v>
      </c>
      <c r="Q782" s="152"/>
      <c r="R782" s="155" t="s">
        <v>323</v>
      </c>
      <c r="T782" s="159">
        <v>-50</v>
      </c>
      <c r="U782" s="23"/>
      <c r="V782" s="153">
        <v>30098544</v>
      </c>
      <c r="W782" s="131"/>
      <c r="X782" s="162">
        <v>2.46</v>
      </c>
      <c r="Y782" s="23"/>
      <c r="Z782" s="152">
        <f t="shared" si="99"/>
        <v>3442034</v>
      </c>
    </row>
    <row r="783" spans="1:26" x14ac:dyDescent="0.2">
      <c r="A783" s="116">
        <v>356</v>
      </c>
      <c r="B783" s="36" t="s">
        <v>324</v>
      </c>
      <c r="C783" s="148"/>
      <c r="D783" s="146">
        <v>1567955951.47</v>
      </c>
      <c r="E783" s="21"/>
      <c r="F783" s="155"/>
      <c r="G783" s="152"/>
      <c r="H783" s="155" t="s">
        <v>325</v>
      </c>
      <c r="I783" s="23"/>
      <c r="J783" s="159">
        <v>-30</v>
      </c>
      <c r="K783" s="21"/>
      <c r="L783" s="149">
        <f t="shared" si="98"/>
        <v>29477572</v>
      </c>
      <c r="M783" s="127"/>
      <c r="N783" s="184">
        <v>1.88</v>
      </c>
      <c r="P783" s="155" t="s">
        <v>302</v>
      </c>
      <c r="Q783" s="152"/>
      <c r="R783" s="155" t="s">
        <v>326</v>
      </c>
      <c r="T783" s="159">
        <v>-35</v>
      </c>
      <c r="U783" s="23"/>
      <c r="V783" s="153">
        <v>31735033</v>
      </c>
      <c r="W783" s="131"/>
      <c r="X783" s="162">
        <v>2.02</v>
      </c>
      <c r="Y783" s="23"/>
      <c r="Z783" s="152">
        <f t="shared" si="99"/>
        <v>2257461</v>
      </c>
    </row>
    <row r="784" spans="1:26" x14ac:dyDescent="0.2">
      <c r="A784" s="116">
        <v>357</v>
      </c>
      <c r="B784" s="36" t="s">
        <v>327</v>
      </c>
      <c r="C784" s="148"/>
      <c r="D784" s="146">
        <v>3495373.35</v>
      </c>
      <c r="E784" s="21"/>
      <c r="F784" s="155"/>
      <c r="G784" s="152"/>
      <c r="H784" s="155" t="s">
        <v>323</v>
      </c>
      <c r="I784" s="23"/>
      <c r="J784" s="159">
        <v>0</v>
      </c>
      <c r="K784" s="21"/>
      <c r="L784" s="149">
        <f t="shared" si="98"/>
        <v>55926</v>
      </c>
      <c r="M784" s="127"/>
      <c r="N784" s="184">
        <v>1.6</v>
      </c>
      <c r="P784" s="155" t="s">
        <v>302</v>
      </c>
      <c r="Q784" s="152"/>
      <c r="R784" s="155" t="s">
        <v>328</v>
      </c>
      <c r="T784" s="159">
        <v>0</v>
      </c>
      <c r="U784" s="23"/>
      <c r="V784" s="153">
        <v>56323</v>
      </c>
      <c r="W784" s="131"/>
      <c r="X784" s="162">
        <v>1.61</v>
      </c>
      <c r="Y784" s="23"/>
      <c r="Z784" s="152">
        <f t="shared" si="99"/>
        <v>397</v>
      </c>
    </row>
    <row r="785" spans="1:26" x14ac:dyDescent="0.2">
      <c r="A785" s="116">
        <v>358</v>
      </c>
      <c r="B785" s="36" t="s">
        <v>329</v>
      </c>
      <c r="C785" s="148"/>
      <c r="D785" s="146">
        <v>7940066.0899999999</v>
      </c>
      <c r="E785" s="21"/>
      <c r="F785" s="155"/>
      <c r="G785" s="152"/>
      <c r="H785" s="155" t="s">
        <v>323</v>
      </c>
      <c r="I785" s="23"/>
      <c r="J785" s="159">
        <v>-5</v>
      </c>
      <c r="K785" s="21"/>
      <c r="L785" s="149">
        <f t="shared" si="98"/>
        <v>131805</v>
      </c>
      <c r="M785" s="127"/>
      <c r="N785" s="184">
        <v>1.66</v>
      </c>
      <c r="P785" s="155" t="s">
        <v>302</v>
      </c>
      <c r="Q785" s="152"/>
      <c r="R785" s="155" t="s">
        <v>328</v>
      </c>
      <c r="T785" s="159">
        <v>-5</v>
      </c>
      <c r="U785" s="23"/>
      <c r="V785" s="153">
        <v>133629</v>
      </c>
      <c r="W785" s="131"/>
      <c r="X785" s="162">
        <v>1.68</v>
      </c>
      <c r="Y785" s="23"/>
      <c r="Z785" s="152">
        <f t="shared" si="99"/>
        <v>1824</v>
      </c>
    </row>
    <row r="786" spans="1:26" x14ac:dyDescent="0.2">
      <c r="A786" s="116">
        <v>359</v>
      </c>
      <c r="B786" s="36" t="s">
        <v>330</v>
      </c>
      <c r="C786" s="148"/>
      <c r="D786" s="146">
        <v>11901657.9</v>
      </c>
      <c r="E786" s="21"/>
      <c r="F786" s="155"/>
      <c r="G786" s="152"/>
      <c r="H786" s="155" t="s">
        <v>331</v>
      </c>
      <c r="I786" s="23"/>
      <c r="J786" s="159">
        <v>0</v>
      </c>
      <c r="K786" s="21"/>
      <c r="L786" s="149">
        <f t="shared" si="98"/>
        <v>157102</v>
      </c>
      <c r="M786" s="127"/>
      <c r="N786" s="184">
        <v>1.32</v>
      </c>
      <c r="P786" s="155" t="s">
        <v>302</v>
      </c>
      <c r="Q786" s="152"/>
      <c r="R786" s="155" t="s">
        <v>331</v>
      </c>
      <c r="T786" s="159">
        <v>0</v>
      </c>
      <c r="U786" s="23"/>
      <c r="V786" s="153">
        <v>161705</v>
      </c>
      <c r="W786" s="131"/>
      <c r="X786" s="162">
        <v>1.36</v>
      </c>
      <c r="Y786" s="23"/>
      <c r="Z786" s="152">
        <f t="shared" si="99"/>
        <v>4603</v>
      </c>
    </row>
    <row r="787" spans="1:26" x14ac:dyDescent="0.2">
      <c r="A787" s="116"/>
      <c r="B787" s="50" t="s">
        <v>332</v>
      </c>
      <c r="C787" s="148"/>
      <c r="D787" s="205">
        <f>+SUBTOTAL(9,D776:D786)</f>
        <v>7375554754.5500002</v>
      </c>
      <c r="E787" s="51"/>
      <c r="F787" s="151"/>
      <c r="G787" s="152"/>
      <c r="H787" s="23"/>
      <c r="I787" s="23"/>
      <c r="J787" s="130"/>
      <c r="K787" s="51"/>
      <c r="L787" s="206">
        <f>+SUBTOTAL(9,L776:L786)</f>
        <v>130435713</v>
      </c>
      <c r="M787" s="138"/>
      <c r="N787" s="196">
        <f>+ROUND(L787/$D787*100,2)</f>
        <v>1.77</v>
      </c>
      <c r="P787" s="151"/>
      <c r="Q787" s="152"/>
      <c r="T787" s="130"/>
      <c r="U787" s="52"/>
      <c r="V787" s="207">
        <f>+SUBTOTAL(9,V776:V786)</f>
        <v>139796277</v>
      </c>
      <c r="W787" s="142"/>
      <c r="X787" s="197">
        <f>+ROUND(V787/D787*100,2)</f>
        <v>1.9</v>
      </c>
      <c r="Y787" s="23"/>
      <c r="Z787" s="208">
        <f>+SUBTOTAL(9,Z776:Z786)</f>
        <v>9360564</v>
      </c>
    </row>
    <row r="788" spans="1:26" x14ac:dyDescent="0.2">
      <c r="A788" s="116"/>
      <c r="B788" s="50"/>
      <c r="C788" s="148"/>
      <c r="D788" s="146"/>
      <c r="E788" s="56"/>
      <c r="F788" s="151"/>
      <c r="G788" s="152"/>
      <c r="H788" s="23"/>
      <c r="I788" s="23"/>
      <c r="J788" s="130"/>
      <c r="K788" s="56"/>
      <c r="L788" s="149"/>
      <c r="M788" s="127"/>
      <c r="N788" s="150"/>
      <c r="P788" s="151"/>
      <c r="Q788" s="152"/>
      <c r="T788" s="130"/>
      <c r="U788" s="57"/>
      <c r="V788" s="153"/>
      <c r="W788" s="131"/>
      <c r="X788" s="154"/>
      <c r="Y788" s="23"/>
      <c r="Z788" s="152"/>
    </row>
    <row r="789" spans="1:26" x14ac:dyDescent="0.2">
      <c r="A789" s="116"/>
      <c r="B789" s="21"/>
      <c r="C789" s="148"/>
      <c r="D789" s="146"/>
      <c r="E789" s="21"/>
      <c r="F789" s="151"/>
      <c r="G789" s="152"/>
      <c r="H789" s="23"/>
      <c r="I789" s="23"/>
      <c r="J789" s="130"/>
      <c r="K789" s="21"/>
      <c r="L789" s="149"/>
      <c r="M789" s="127"/>
      <c r="N789" s="150"/>
      <c r="P789" s="151"/>
      <c r="Q789" s="152"/>
      <c r="T789" s="130"/>
      <c r="U789" s="23"/>
      <c r="V789" s="153"/>
      <c r="W789" s="131"/>
      <c r="X789" s="154"/>
      <c r="Y789" s="23"/>
      <c r="Z789" s="152"/>
    </row>
    <row r="790" spans="1:26" x14ac:dyDescent="0.2">
      <c r="A790" s="133" t="s">
        <v>333</v>
      </c>
      <c r="B790" s="38"/>
      <c r="C790" s="148"/>
      <c r="D790" s="146"/>
      <c r="E790" s="21"/>
      <c r="F790" s="151"/>
      <c r="G790" s="152"/>
      <c r="H790" s="23"/>
      <c r="I790" s="23"/>
      <c r="J790" s="130"/>
      <c r="K790" s="21"/>
      <c r="L790" s="149"/>
      <c r="M790" s="127"/>
      <c r="N790" s="150"/>
      <c r="P790" s="151"/>
      <c r="Q790" s="152"/>
      <c r="T790" s="130"/>
      <c r="U790" s="23"/>
      <c r="V790" s="153"/>
      <c r="W790" s="131"/>
      <c r="X790" s="154"/>
      <c r="Y790" s="23"/>
      <c r="Z790" s="152"/>
    </row>
    <row r="791" spans="1:26" x14ac:dyDescent="0.2">
      <c r="A791" s="133"/>
      <c r="B791" s="38"/>
      <c r="C791" s="148"/>
      <c r="D791" s="146"/>
      <c r="E791" s="21"/>
      <c r="F791" s="151"/>
      <c r="G791" s="152"/>
      <c r="H791" s="23"/>
      <c r="I791" s="23"/>
      <c r="J791" s="130"/>
      <c r="K791" s="21"/>
      <c r="L791" s="149"/>
      <c r="M791" s="127"/>
      <c r="N791" s="150"/>
      <c r="P791" s="151"/>
      <c r="Q791" s="152"/>
      <c r="T791" s="130"/>
      <c r="U791" s="23"/>
      <c r="V791" s="153"/>
      <c r="W791" s="131"/>
      <c r="X791" s="154"/>
      <c r="Y791" s="23"/>
      <c r="Z791" s="152"/>
    </row>
    <row r="792" spans="1:26" x14ac:dyDescent="0.2">
      <c r="A792" s="136"/>
      <c r="B792" s="74" t="s">
        <v>334</v>
      </c>
      <c r="C792" s="148"/>
      <c r="D792" s="146"/>
      <c r="E792" s="21"/>
      <c r="F792" s="151"/>
      <c r="G792" s="152"/>
      <c r="H792" s="23"/>
      <c r="I792" s="23"/>
      <c r="J792" s="130"/>
      <c r="K792" s="21"/>
      <c r="L792" s="149"/>
      <c r="M792" s="127"/>
      <c r="N792" s="150"/>
      <c r="P792" s="151"/>
      <c r="Q792" s="152"/>
      <c r="T792" s="130"/>
      <c r="U792" s="23"/>
      <c r="V792" s="153"/>
      <c r="W792" s="131"/>
      <c r="X792" s="154"/>
      <c r="Y792" s="23"/>
      <c r="Z792" s="152"/>
    </row>
    <row r="793" spans="1:26" x14ac:dyDescent="0.2">
      <c r="A793" s="116">
        <v>360.2</v>
      </c>
      <c r="B793" s="36" t="s">
        <v>312</v>
      </c>
      <c r="C793" s="148"/>
      <c r="D793" s="146">
        <v>5379479.3499999996</v>
      </c>
      <c r="E793" s="21"/>
      <c r="F793" s="155" t="s">
        <v>302</v>
      </c>
      <c r="G793" s="152"/>
      <c r="H793" s="155" t="s">
        <v>335</v>
      </c>
      <c r="I793" s="23"/>
      <c r="J793" s="159">
        <v>0</v>
      </c>
      <c r="K793" s="21"/>
      <c r="L793" s="149">
        <f t="shared" ref="L793:L806" si="100">+ROUND(N793*D793/100,0)</f>
        <v>65092</v>
      </c>
      <c r="M793" s="127"/>
      <c r="N793" s="184">
        <v>1.21</v>
      </c>
      <c r="P793" s="155" t="s">
        <v>302</v>
      </c>
      <c r="Q793" s="152"/>
      <c r="R793" s="155" t="s">
        <v>328</v>
      </c>
      <c r="T793" s="159">
        <v>0</v>
      </c>
      <c r="U793" s="23"/>
      <c r="V793" s="153">
        <v>72636</v>
      </c>
      <c r="W793" s="131"/>
      <c r="X793" s="162">
        <v>1.35</v>
      </c>
      <c r="Y793" s="23"/>
      <c r="Z793" s="152">
        <f t="shared" ref="Z793:Z806" si="101">+V793-L793</f>
        <v>7544</v>
      </c>
    </row>
    <row r="794" spans="1:26" x14ac:dyDescent="0.2">
      <c r="A794" s="116">
        <v>361</v>
      </c>
      <c r="B794" s="36" t="s">
        <v>66</v>
      </c>
      <c r="C794" s="148"/>
      <c r="D794" s="146">
        <v>37302486.869999997</v>
      </c>
      <c r="E794" s="21"/>
      <c r="F794" s="155" t="s">
        <v>302</v>
      </c>
      <c r="G794" s="152"/>
      <c r="H794" s="155" t="s">
        <v>336</v>
      </c>
      <c r="I794" s="23"/>
      <c r="J794" s="159">
        <v>-10</v>
      </c>
      <c r="K794" s="21"/>
      <c r="L794" s="149">
        <f t="shared" si="100"/>
        <v>667715</v>
      </c>
      <c r="M794" s="127"/>
      <c r="N794" s="184">
        <v>1.79</v>
      </c>
      <c r="P794" s="155" t="s">
        <v>302</v>
      </c>
      <c r="Q794" s="152"/>
      <c r="R794" s="155" t="s">
        <v>275</v>
      </c>
      <c r="T794" s="159">
        <v>-10</v>
      </c>
      <c r="U794" s="23"/>
      <c r="V794" s="153">
        <v>607162</v>
      </c>
      <c r="W794" s="131"/>
      <c r="X794" s="162">
        <v>1.63</v>
      </c>
      <c r="Y794" s="23"/>
      <c r="Z794" s="152">
        <f t="shared" si="101"/>
        <v>-60553</v>
      </c>
    </row>
    <row r="795" spans="1:26" x14ac:dyDescent="0.2">
      <c r="A795" s="116">
        <v>362</v>
      </c>
      <c r="B795" s="36" t="s">
        <v>315</v>
      </c>
      <c r="C795" s="148"/>
      <c r="D795" s="146">
        <v>290324293.99000001</v>
      </c>
      <c r="E795" s="21"/>
      <c r="F795" s="155" t="s">
        <v>302</v>
      </c>
      <c r="G795" s="152"/>
      <c r="H795" s="155" t="s">
        <v>337</v>
      </c>
      <c r="I795" s="23"/>
      <c r="J795" s="159">
        <v>-15</v>
      </c>
      <c r="K795" s="21"/>
      <c r="L795" s="149">
        <f t="shared" si="100"/>
        <v>5632291</v>
      </c>
      <c r="M795" s="127"/>
      <c r="N795" s="184">
        <v>1.94</v>
      </c>
      <c r="P795" s="155" t="s">
        <v>302</v>
      </c>
      <c r="Q795" s="152"/>
      <c r="R795" s="155" t="s">
        <v>338</v>
      </c>
      <c r="T795" s="159">
        <v>-20</v>
      </c>
      <c r="U795" s="23"/>
      <c r="V795" s="153">
        <v>6254671</v>
      </c>
      <c r="W795" s="131"/>
      <c r="X795" s="162">
        <v>2.15</v>
      </c>
      <c r="Y795" s="23"/>
      <c r="Z795" s="152">
        <f t="shared" si="101"/>
        <v>622380</v>
      </c>
    </row>
    <row r="796" spans="1:26" x14ac:dyDescent="0.2">
      <c r="A796" s="116">
        <v>362.7</v>
      </c>
      <c r="B796" s="36" t="s">
        <v>317</v>
      </c>
      <c r="C796" s="148"/>
      <c r="D796" s="209">
        <v>0</v>
      </c>
      <c r="E796" s="21"/>
      <c r="F796" s="155"/>
      <c r="G796" s="152"/>
      <c r="H796" s="155" t="s">
        <v>339</v>
      </c>
      <c r="I796" s="23"/>
      <c r="J796" s="159">
        <v>0</v>
      </c>
      <c r="K796" s="21"/>
      <c r="L796" s="149">
        <f t="shared" si="100"/>
        <v>0</v>
      </c>
      <c r="M796" s="127"/>
      <c r="N796" s="184">
        <v>2.74</v>
      </c>
      <c r="P796" s="155"/>
      <c r="Q796" s="152"/>
      <c r="R796" s="155"/>
      <c r="T796" s="159"/>
      <c r="U796" s="23"/>
      <c r="V796" s="153">
        <v>0</v>
      </c>
      <c r="W796" s="131"/>
      <c r="X796" s="162">
        <v>0</v>
      </c>
      <c r="Y796" s="23"/>
      <c r="Z796" s="153">
        <f t="shared" si="101"/>
        <v>0</v>
      </c>
    </row>
    <row r="797" spans="1:26" x14ac:dyDescent="0.2">
      <c r="A797" s="116">
        <v>364</v>
      </c>
      <c r="B797" s="36" t="s">
        <v>340</v>
      </c>
      <c r="C797" s="148"/>
      <c r="D797" s="146">
        <v>418807706.27999997</v>
      </c>
      <c r="E797" s="21"/>
      <c r="F797" s="155" t="s">
        <v>302</v>
      </c>
      <c r="G797" s="152"/>
      <c r="H797" s="155" t="s">
        <v>341</v>
      </c>
      <c r="I797" s="23"/>
      <c r="J797" s="159">
        <v>-100</v>
      </c>
      <c r="K797" s="21"/>
      <c r="L797" s="149">
        <f t="shared" si="100"/>
        <v>13778774</v>
      </c>
      <c r="M797" s="127"/>
      <c r="N797" s="184">
        <v>3.29</v>
      </c>
      <c r="P797" s="155" t="s">
        <v>302</v>
      </c>
      <c r="Q797" s="152"/>
      <c r="R797" s="155" t="s">
        <v>337</v>
      </c>
      <c r="T797" s="159">
        <v>-100</v>
      </c>
      <c r="U797" s="23"/>
      <c r="V797" s="153">
        <v>14340303</v>
      </c>
      <c r="W797" s="131"/>
      <c r="X797" s="162">
        <v>3.42</v>
      </c>
      <c r="Y797" s="23"/>
      <c r="Z797" s="152">
        <f t="shared" si="101"/>
        <v>561529</v>
      </c>
    </row>
    <row r="798" spans="1:26" x14ac:dyDescent="0.2">
      <c r="A798" s="116">
        <v>365</v>
      </c>
      <c r="B798" s="36" t="s">
        <v>324</v>
      </c>
      <c r="C798" s="148"/>
      <c r="D798" s="146">
        <v>282366805.94999999</v>
      </c>
      <c r="E798" s="21"/>
      <c r="F798" s="155" t="s">
        <v>302</v>
      </c>
      <c r="G798" s="152"/>
      <c r="H798" s="155" t="s">
        <v>342</v>
      </c>
      <c r="I798" s="23"/>
      <c r="J798" s="159">
        <v>-70</v>
      </c>
      <c r="K798" s="21"/>
      <c r="L798" s="149">
        <f t="shared" si="100"/>
        <v>7426247</v>
      </c>
      <c r="M798" s="127"/>
      <c r="N798" s="184">
        <v>2.63</v>
      </c>
      <c r="P798" s="155" t="s">
        <v>302</v>
      </c>
      <c r="Q798" s="152"/>
      <c r="R798" s="155" t="s">
        <v>343</v>
      </c>
      <c r="T798" s="159">
        <v>-60</v>
      </c>
      <c r="U798" s="23"/>
      <c r="V798" s="153">
        <v>6949370</v>
      </c>
      <c r="W798" s="131"/>
      <c r="X798" s="162">
        <v>2.46</v>
      </c>
      <c r="Y798" s="23"/>
      <c r="Z798" s="152">
        <f t="shared" si="101"/>
        <v>-476877</v>
      </c>
    </row>
    <row r="799" spans="1:26" x14ac:dyDescent="0.2">
      <c r="A799" s="116">
        <v>366</v>
      </c>
      <c r="B799" s="36" t="s">
        <v>327</v>
      </c>
      <c r="C799" s="148"/>
      <c r="D799" s="146">
        <v>101641497.76000001</v>
      </c>
      <c r="E799" s="21"/>
      <c r="F799" s="155" t="s">
        <v>302</v>
      </c>
      <c r="G799" s="152"/>
      <c r="H799" s="155" t="s">
        <v>344</v>
      </c>
      <c r="I799" s="23"/>
      <c r="J799" s="159">
        <v>-50</v>
      </c>
      <c r="K799" s="21"/>
      <c r="L799" s="149">
        <f t="shared" si="100"/>
        <v>2002338</v>
      </c>
      <c r="M799" s="127"/>
      <c r="N799" s="184">
        <v>1.97</v>
      </c>
      <c r="P799" s="155" t="s">
        <v>302</v>
      </c>
      <c r="Q799" s="152"/>
      <c r="R799" s="155" t="s">
        <v>259</v>
      </c>
      <c r="T799" s="159">
        <v>-50</v>
      </c>
      <c r="U799" s="23"/>
      <c r="V799" s="153">
        <v>2034675</v>
      </c>
      <c r="W799" s="131"/>
      <c r="X799" s="162">
        <v>2</v>
      </c>
      <c r="Y799" s="23"/>
      <c r="Z799" s="152">
        <f t="shared" si="101"/>
        <v>32337</v>
      </c>
    </row>
    <row r="800" spans="1:26" x14ac:dyDescent="0.2">
      <c r="A800" s="116">
        <v>367</v>
      </c>
      <c r="B800" s="36" t="s">
        <v>329</v>
      </c>
      <c r="C800" s="148"/>
      <c r="D800" s="146">
        <v>202706639.66999999</v>
      </c>
      <c r="E800" s="21"/>
      <c r="F800" s="155" t="s">
        <v>302</v>
      </c>
      <c r="G800" s="152"/>
      <c r="H800" s="155" t="s">
        <v>345</v>
      </c>
      <c r="I800" s="23"/>
      <c r="J800" s="159">
        <v>-35</v>
      </c>
      <c r="K800" s="21"/>
      <c r="L800" s="149">
        <f t="shared" si="100"/>
        <v>4277110</v>
      </c>
      <c r="M800" s="127"/>
      <c r="N800" s="184">
        <v>2.11</v>
      </c>
      <c r="P800" s="155" t="s">
        <v>302</v>
      </c>
      <c r="Q800" s="152"/>
      <c r="R800" s="155" t="s">
        <v>276</v>
      </c>
      <c r="T800" s="159">
        <v>-35</v>
      </c>
      <c r="U800" s="23"/>
      <c r="V800" s="153">
        <v>4251699</v>
      </c>
      <c r="W800" s="131"/>
      <c r="X800" s="162">
        <v>2.1</v>
      </c>
      <c r="Y800" s="23"/>
      <c r="Z800" s="152">
        <f t="shared" si="101"/>
        <v>-25411</v>
      </c>
    </row>
    <row r="801" spans="1:26" x14ac:dyDescent="0.2">
      <c r="A801" s="116">
        <v>368</v>
      </c>
      <c r="B801" s="36" t="s">
        <v>346</v>
      </c>
      <c r="C801" s="148"/>
      <c r="D801" s="146">
        <v>487231750.25</v>
      </c>
      <c r="E801" s="21"/>
      <c r="F801" s="155" t="s">
        <v>302</v>
      </c>
      <c r="G801" s="152"/>
      <c r="H801" s="155" t="s">
        <v>347</v>
      </c>
      <c r="I801" s="23"/>
      <c r="J801" s="159">
        <v>-20</v>
      </c>
      <c r="K801" s="21"/>
      <c r="L801" s="149">
        <f t="shared" si="100"/>
        <v>11888455</v>
      </c>
      <c r="M801" s="127"/>
      <c r="N801" s="184">
        <v>2.44</v>
      </c>
      <c r="P801" s="155" t="s">
        <v>302</v>
      </c>
      <c r="Q801" s="152"/>
      <c r="R801" s="155" t="s">
        <v>348</v>
      </c>
      <c r="T801" s="159">
        <v>-30</v>
      </c>
      <c r="U801" s="23"/>
      <c r="V801" s="153">
        <v>12548312</v>
      </c>
      <c r="W801" s="131"/>
      <c r="X801" s="162">
        <v>2.58</v>
      </c>
      <c r="Y801" s="23"/>
      <c r="Z801" s="152">
        <f t="shared" si="101"/>
        <v>659857</v>
      </c>
    </row>
    <row r="802" spans="1:26" x14ac:dyDescent="0.2">
      <c r="A802" s="116">
        <v>369.1</v>
      </c>
      <c r="B802" s="36" t="s">
        <v>349</v>
      </c>
      <c r="C802" s="148"/>
      <c r="D802" s="146">
        <v>104934554.75</v>
      </c>
      <c r="E802" s="21"/>
      <c r="F802" s="155" t="s">
        <v>302</v>
      </c>
      <c r="G802" s="152"/>
      <c r="H802" s="155" t="s">
        <v>337</v>
      </c>
      <c r="I802" s="23"/>
      <c r="J802" s="159">
        <v>-35</v>
      </c>
      <c r="K802" s="21"/>
      <c r="L802" s="149">
        <f t="shared" si="100"/>
        <v>2392508</v>
      </c>
      <c r="M802" s="127"/>
      <c r="N802" s="184">
        <v>2.2799999999999998</v>
      </c>
      <c r="P802" s="155" t="s">
        <v>302</v>
      </c>
      <c r="Q802" s="152"/>
      <c r="R802" s="155" t="s">
        <v>337</v>
      </c>
      <c r="T802" s="159">
        <v>-35</v>
      </c>
      <c r="U802" s="23"/>
      <c r="V802" s="153">
        <v>2431863</v>
      </c>
      <c r="W802" s="131"/>
      <c r="X802" s="162">
        <v>2.3199999999999998</v>
      </c>
      <c r="Y802" s="23"/>
      <c r="Z802" s="152">
        <f t="shared" si="101"/>
        <v>39355</v>
      </c>
    </row>
    <row r="803" spans="1:26" x14ac:dyDescent="0.2">
      <c r="A803" s="116">
        <v>369.2</v>
      </c>
      <c r="B803" s="36" t="s">
        <v>350</v>
      </c>
      <c r="C803" s="148"/>
      <c r="D803" s="146">
        <v>219231802.41999999</v>
      </c>
      <c r="E803" s="21"/>
      <c r="F803" s="155" t="s">
        <v>302</v>
      </c>
      <c r="G803" s="152"/>
      <c r="H803" s="155" t="s">
        <v>351</v>
      </c>
      <c r="I803" s="23"/>
      <c r="J803" s="159">
        <v>-40</v>
      </c>
      <c r="K803" s="21"/>
      <c r="L803" s="149">
        <f t="shared" si="100"/>
        <v>5130024</v>
      </c>
      <c r="M803" s="127"/>
      <c r="N803" s="184">
        <v>2.34</v>
      </c>
      <c r="P803" s="155" t="s">
        <v>302</v>
      </c>
      <c r="Q803" s="152"/>
      <c r="R803" s="155" t="s">
        <v>352</v>
      </c>
      <c r="T803" s="159">
        <v>-40</v>
      </c>
      <c r="U803" s="23"/>
      <c r="V803" s="153">
        <v>4806166</v>
      </c>
      <c r="W803" s="131"/>
      <c r="X803" s="162">
        <v>2.19</v>
      </c>
      <c r="Y803" s="23"/>
      <c r="Z803" s="152">
        <f t="shared" si="101"/>
        <v>-323858</v>
      </c>
    </row>
    <row r="804" spans="1:26" x14ac:dyDescent="0.2">
      <c r="A804" s="116">
        <v>370</v>
      </c>
      <c r="B804" s="36" t="s">
        <v>353</v>
      </c>
      <c r="C804" s="148"/>
      <c r="D804" s="146">
        <v>66280959.57</v>
      </c>
      <c r="E804" s="21"/>
      <c r="F804" s="155" t="s">
        <v>302</v>
      </c>
      <c r="G804" s="152"/>
      <c r="H804" s="155" t="s">
        <v>354</v>
      </c>
      <c r="I804" s="23"/>
      <c r="J804" s="159">
        <v>-4</v>
      </c>
      <c r="K804" s="21"/>
      <c r="L804" s="149">
        <f t="shared" si="100"/>
        <v>2386115</v>
      </c>
      <c r="M804" s="127"/>
      <c r="N804" s="184">
        <v>3.6</v>
      </c>
      <c r="P804" s="155" t="s">
        <v>302</v>
      </c>
      <c r="Q804" s="152"/>
      <c r="R804" s="155" t="s">
        <v>355</v>
      </c>
      <c r="T804" s="159">
        <v>-3</v>
      </c>
      <c r="U804" s="23"/>
      <c r="V804" s="153">
        <v>2638890</v>
      </c>
      <c r="W804" s="131"/>
      <c r="X804" s="162">
        <v>3.98</v>
      </c>
      <c r="Y804" s="23"/>
      <c r="Z804" s="152">
        <f t="shared" si="101"/>
        <v>252775</v>
      </c>
    </row>
    <row r="805" spans="1:26" x14ac:dyDescent="0.2">
      <c r="A805" s="116">
        <v>371</v>
      </c>
      <c r="B805" s="36" t="s">
        <v>356</v>
      </c>
      <c r="C805" s="148"/>
      <c r="D805" s="146">
        <v>2450934.88</v>
      </c>
      <c r="E805" s="21"/>
      <c r="F805" s="155" t="s">
        <v>302</v>
      </c>
      <c r="G805" s="152"/>
      <c r="H805" s="155" t="s">
        <v>357</v>
      </c>
      <c r="I805" s="23"/>
      <c r="J805" s="159">
        <v>-50</v>
      </c>
      <c r="K805" s="21"/>
      <c r="L805" s="149">
        <f t="shared" si="100"/>
        <v>117400</v>
      </c>
      <c r="M805" s="127"/>
      <c r="N805" s="184">
        <v>4.79</v>
      </c>
      <c r="P805" s="155" t="s">
        <v>302</v>
      </c>
      <c r="Q805" s="152"/>
      <c r="R805" s="155" t="s">
        <v>358</v>
      </c>
      <c r="T805" s="159">
        <v>-50</v>
      </c>
      <c r="U805" s="23"/>
      <c r="V805" s="153">
        <v>116045</v>
      </c>
      <c r="W805" s="131"/>
      <c r="X805" s="162">
        <v>4.7300000000000004</v>
      </c>
      <c r="Y805" s="23"/>
      <c r="Z805" s="152">
        <f t="shared" si="101"/>
        <v>-1355</v>
      </c>
    </row>
    <row r="806" spans="1:26" x14ac:dyDescent="0.2">
      <c r="A806" s="116">
        <v>373</v>
      </c>
      <c r="B806" s="36" t="s">
        <v>359</v>
      </c>
      <c r="C806" s="148"/>
      <c r="D806" s="146">
        <v>25019282.129999999</v>
      </c>
      <c r="E806" s="21"/>
      <c r="F806" s="155" t="s">
        <v>302</v>
      </c>
      <c r="G806" s="152"/>
      <c r="H806" s="155" t="s">
        <v>360</v>
      </c>
      <c r="I806" s="23"/>
      <c r="J806" s="159">
        <v>-40</v>
      </c>
      <c r="K806" s="21"/>
      <c r="L806" s="149">
        <f t="shared" si="100"/>
        <v>728061</v>
      </c>
      <c r="M806" s="127"/>
      <c r="N806" s="184">
        <v>2.91</v>
      </c>
      <c r="P806" s="155" t="s">
        <v>302</v>
      </c>
      <c r="Q806" s="152"/>
      <c r="R806" s="155" t="s">
        <v>361</v>
      </c>
      <c r="T806" s="159">
        <v>-30</v>
      </c>
      <c r="U806" s="23"/>
      <c r="V806" s="153">
        <v>650451</v>
      </c>
      <c r="W806" s="131"/>
      <c r="X806" s="162">
        <v>2.6</v>
      </c>
      <c r="Y806" s="23"/>
      <c r="Z806" s="152">
        <f t="shared" si="101"/>
        <v>-77610</v>
      </c>
    </row>
    <row r="807" spans="1:26" x14ac:dyDescent="0.2">
      <c r="A807" s="136"/>
      <c r="B807" s="50" t="s">
        <v>362</v>
      </c>
      <c r="C807" s="148"/>
      <c r="D807" s="205">
        <f>+SUBTOTAL(9,D792:D806)</f>
        <v>2243678193.8700004</v>
      </c>
      <c r="E807" s="51"/>
      <c r="F807" s="151"/>
      <c r="G807" s="152"/>
      <c r="H807" s="23"/>
      <c r="I807" s="23"/>
      <c r="J807" s="130"/>
      <c r="K807" s="51"/>
      <c r="L807" s="206">
        <f>+SUBTOTAL(9,L792:L806)</f>
        <v>56492130</v>
      </c>
      <c r="M807" s="138"/>
      <c r="N807" s="196">
        <f>+ROUND(L807/$D807*100,2)</f>
        <v>2.52</v>
      </c>
      <c r="P807" s="151"/>
      <c r="Q807" s="152"/>
      <c r="T807" s="130"/>
      <c r="U807" s="52"/>
      <c r="V807" s="207">
        <f>+SUBTOTAL(9,V792:V806)</f>
        <v>57702243</v>
      </c>
      <c r="W807" s="142"/>
      <c r="X807" s="197">
        <f>+ROUND(V807/D807*100,2)</f>
        <v>2.57</v>
      </c>
      <c r="Y807" s="23"/>
      <c r="Z807" s="208">
        <f>+SUBTOTAL(9,Z792:Z806)</f>
        <v>1210113</v>
      </c>
    </row>
    <row r="808" spans="1:26" x14ac:dyDescent="0.2">
      <c r="A808" s="116"/>
      <c r="B808" s="21"/>
      <c r="C808" s="148"/>
      <c r="D808" s="146"/>
      <c r="E808" s="21"/>
      <c r="F808" s="151"/>
      <c r="G808" s="152"/>
      <c r="H808" s="23"/>
      <c r="I808" s="23"/>
      <c r="J808" s="130"/>
      <c r="K808" s="21"/>
      <c r="L808" s="149"/>
      <c r="M808" s="127"/>
      <c r="N808" s="150"/>
      <c r="P808" s="151"/>
      <c r="Q808" s="152"/>
      <c r="T808" s="130"/>
      <c r="U808" s="23"/>
      <c r="V808" s="153"/>
      <c r="W808" s="131"/>
      <c r="X808" s="154"/>
      <c r="Y808" s="23"/>
      <c r="Z808" s="152"/>
    </row>
    <row r="809" spans="1:26" x14ac:dyDescent="0.2">
      <c r="A809" s="136"/>
      <c r="B809" s="74" t="s">
        <v>363</v>
      </c>
      <c r="C809" s="148"/>
      <c r="D809" s="146"/>
      <c r="E809" s="21"/>
      <c r="F809" s="151"/>
      <c r="G809" s="152"/>
      <c r="H809" s="23"/>
      <c r="I809" s="23"/>
      <c r="J809" s="130"/>
      <c r="K809" s="21"/>
      <c r="L809" s="149"/>
      <c r="M809" s="127"/>
      <c r="N809" s="150"/>
      <c r="P809" s="151"/>
      <c r="Q809" s="152"/>
      <c r="T809" s="130"/>
      <c r="U809" s="23"/>
      <c r="V809" s="153"/>
      <c r="W809" s="131"/>
      <c r="X809" s="154"/>
      <c r="Y809" s="23"/>
      <c r="Z809" s="152"/>
    </row>
    <row r="810" spans="1:26" x14ac:dyDescent="0.2">
      <c r="A810" s="116">
        <v>360.2</v>
      </c>
      <c r="B810" s="36" t="s">
        <v>312</v>
      </c>
      <c r="C810" s="148"/>
      <c r="D810" s="146">
        <v>482944.94</v>
      </c>
      <c r="E810" s="21"/>
      <c r="F810" s="155" t="s">
        <v>302</v>
      </c>
      <c r="G810" s="152"/>
      <c r="H810" s="155" t="s">
        <v>364</v>
      </c>
      <c r="I810" s="23"/>
      <c r="J810" s="159">
        <v>0</v>
      </c>
      <c r="K810" s="21"/>
      <c r="L810" s="149">
        <f t="shared" ref="L810:L823" si="102">+ROUND(N810*D810/100,0)</f>
        <v>7872</v>
      </c>
      <c r="M810" s="127"/>
      <c r="N810" s="184">
        <v>1.63</v>
      </c>
      <c r="P810" s="155" t="s">
        <v>302</v>
      </c>
      <c r="Q810" s="152"/>
      <c r="R810" s="155" t="s">
        <v>365</v>
      </c>
      <c r="T810" s="159">
        <v>0</v>
      </c>
      <c r="U810" s="23"/>
      <c r="V810" s="153">
        <v>8089</v>
      </c>
      <c r="W810" s="131"/>
      <c r="X810" s="162">
        <v>1.67</v>
      </c>
      <c r="Y810" s="23"/>
      <c r="Z810" s="152">
        <f t="shared" ref="Z810:Z823" si="103">+V810-L810</f>
        <v>217</v>
      </c>
    </row>
    <row r="811" spans="1:26" x14ac:dyDescent="0.2">
      <c r="A811" s="116">
        <v>361</v>
      </c>
      <c r="B811" s="36" t="s">
        <v>66</v>
      </c>
      <c r="C811" s="148"/>
      <c r="D811" s="146">
        <v>5619253.4699999997</v>
      </c>
      <c r="E811" s="21"/>
      <c r="F811" s="155" t="s">
        <v>302</v>
      </c>
      <c r="G811" s="152"/>
      <c r="H811" s="155" t="s">
        <v>323</v>
      </c>
      <c r="I811" s="23"/>
      <c r="J811" s="159">
        <v>-5</v>
      </c>
      <c r="K811" s="21"/>
      <c r="L811" s="149">
        <f t="shared" si="102"/>
        <v>92156</v>
      </c>
      <c r="M811" s="127"/>
      <c r="N811" s="184">
        <v>1.64</v>
      </c>
      <c r="P811" s="155" t="s">
        <v>302</v>
      </c>
      <c r="Q811" s="152"/>
      <c r="R811" s="155" t="s">
        <v>323</v>
      </c>
      <c r="T811" s="159">
        <v>-5</v>
      </c>
      <c r="U811" s="23"/>
      <c r="V811" s="153">
        <v>96211</v>
      </c>
      <c r="W811" s="131"/>
      <c r="X811" s="162">
        <v>1.71</v>
      </c>
      <c r="Y811" s="23"/>
      <c r="Z811" s="152">
        <f t="shared" si="103"/>
        <v>4055</v>
      </c>
    </row>
    <row r="812" spans="1:26" x14ac:dyDescent="0.2">
      <c r="A812" s="116">
        <v>362</v>
      </c>
      <c r="B812" s="36" t="s">
        <v>315</v>
      </c>
      <c r="C812" s="148"/>
      <c r="D812" s="146">
        <v>81830271.299999997</v>
      </c>
      <c r="E812" s="21"/>
      <c r="F812" s="155" t="s">
        <v>302</v>
      </c>
      <c r="G812" s="152"/>
      <c r="H812" s="155" t="s">
        <v>338</v>
      </c>
      <c r="I812" s="23"/>
      <c r="J812" s="159">
        <v>-20</v>
      </c>
      <c r="K812" s="21"/>
      <c r="L812" s="149">
        <f t="shared" si="102"/>
        <v>1751168</v>
      </c>
      <c r="M812" s="127"/>
      <c r="N812" s="184">
        <v>2.14</v>
      </c>
      <c r="P812" s="155" t="s">
        <v>302</v>
      </c>
      <c r="Q812" s="152"/>
      <c r="R812" s="155" t="s">
        <v>366</v>
      </c>
      <c r="T812" s="159">
        <v>-25</v>
      </c>
      <c r="U812" s="23"/>
      <c r="V812" s="153">
        <v>1839484</v>
      </c>
      <c r="W812" s="131"/>
      <c r="X812" s="162">
        <v>2.25</v>
      </c>
      <c r="Y812" s="23"/>
      <c r="Z812" s="152">
        <f t="shared" si="103"/>
        <v>88316</v>
      </c>
    </row>
    <row r="813" spans="1:26" x14ac:dyDescent="0.2">
      <c r="A813" s="116">
        <v>362.7</v>
      </c>
      <c r="B813" s="36" t="s">
        <v>317</v>
      </c>
      <c r="C813" s="148"/>
      <c r="D813" s="209">
        <v>0</v>
      </c>
      <c r="E813" s="21"/>
      <c r="F813" s="155"/>
      <c r="G813" s="152"/>
      <c r="H813" s="155" t="s">
        <v>367</v>
      </c>
      <c r="I813" s="23"/>
      <c r="J813" s="159">
        <v>0</v>
      </c>
      <c r="K813" s="21"/>
      <c r="L813" s="149">
        <f t="shared" si="102"/>
        <v>0</v>
      </c>
      <c r="M813" s="127"/>
      <c r="N813" s="184">
        <v>2.72</v>
      </c>
      <c r="P813" s="155"/>
      <c r="Q813" s="152"/>
      <c r="R813" s="155"/>
      <c r="T813" s="159"/>
      <c r="U813" s="23"/>
      <c r="V813" s="153">
        <v>0</v>
      </c>
      <c r="W813" s="131"/>
      <c r="X813" s="162">
        <v>0</v>
      </c>
      <c r="Y813" s="23"/>
      <c r="Z813" s="153">
        <f t="shared" si="103"/>
        <v>0</v>
      </c>
    </row>
    <row r="814" spans="1:26" x14ac:dyDescent="0.2">
      <c r="A814" s="116">
        <v>364</v>
      </c>
      <c r="B814" s="36" t="s">
        <v>340</v>
      </c>
      <c r="C814" s="148"/>
      <c r="D814" s="146">
        <v>112034961.77</v>
      </c>
      <c r="E814" s="21"/>
      <c r="F814" s="155" t="s">
        <v>302</v>
      </c>
      <c r="G814" s="152"/>
      <c r="H814" s="155" t="s">
        <v>368</v>
      </c>
      <c r="I814" s="23"/>
      <c r="J814" s="159">
        <v>-100</v>
      </c>
      <c r="K814" s="21"/>
      <c r="L814" s="149">
        <f t="shared" si="102"/>
        <v>4078073</v>
      </c>
      <c r="M814" s="127"/>
      <c r="N814" s="184">
        <v>3.64</v>
      </c>
      <c r="P814" s="155" t="s">
        <v>302</v>
      </c>
      <c r="Q814" s="152"/>
      <c r="R814" s="155" t="s">
        <v>341</v>
      </c>
      <c r="T814" s="159">
        <v>-100</v>
      </c>
      <c r="U814" s="23"/>
      <c r="V814" s="153">
        <v>3876204</v>
      </c>
      <c r="W814" s="131"/>
      <c r="X814" s="162">
        <v>3.46</v>
      </c>
      <c r="Y814" s="23"/>
      <c r="Z814" s="152">
        <f t="shared" si="103"/>
        <v>-201869</v>
      </c>
    </row>
    <row r="815" spans="1:26" x14ac:dyDescent="0.2">
      <c r="A815" s="116">
        <v>365</v>
      </c>
      <c r="B815" s="36" t="s">
        <v>324</v>
      </c>
      <c r="C815" s="148"/>
      <c r="D815" s="146">
        <v>76272444.890000001</v>
      </c>
      <c r="E815" s="21"/>
      <c r="F815" s="155" t="s">
        <v>302</v>
      </c>
      <c r="G815" s="152"/>
      <c r="H815" s="155" t="s">
        <v>343</v>
      </c>
      <c r="I815" s="23"/>
      <c r="J815" s="159">
        <v>-60</v>
      </c>
      <c r="K815" s="21"/>
      <c r="L815" s="149">
        <f t="shared" si="102"/>
        <v>1914438</v>
      </c>
      <c r="M815" s="127"/>
      <c r="N815" s="184">
        <v>2.5099999999999998</v>
      </c>
      <c r="P815" s="155" t="s">
        <v>302</v>
      </c>
      <c r="Q815" s="152"/>
      <c r="R815" s="155" t="s">
        <v>336</v>
      </c>
      <c r="T815" s="159">
        <v>-65</v>
      </c>
      <c r="U815" s="23"/>
      <c r="V815" s="153">
        <v>2000197</v>
      </c>
      <c r="W815" s="131"/>
      <c r="X815" s="162">
        <v>2.62</v>
      </c>
      <c r="Y815" s="23"/>
      <c r="Z815" s="152">
        <f t="shared" si="103"/>
        <v>85759</v>
      </c>
    </row>
    <row r="816" spans="1:26" x14ac:dyDescent="0.2">
      <c r="A816" s="116">
        <v>366</v>
      </c>
      <c r="B816" s="36" t="s">
        <v>327</v>
      </c>
      <c r="C816" s="148"/>
      <c r="D816" s="146">
        <v>19051578.91</v>
      </c>
      <c r="E816" s="21"/>
      <c r="F816" s="155" t="s">
        <v>302</v>
      </c>
      <c r="G816" s="152"/>
      <c r="H816" s="155" t="s">
        <v>364</v>
      </c>
      <c r="I816" s="23"/>
      <c r="J816" s="159">
        <v>-50</v>
      </c>
      <c r="K816" s="21"/>
      <c r="L816" s="149">
        <f t="shared" si="102"/>
        <v>541065</v>
      </c>
      <c r="M816" s="127"/>
      <c r="N816" s="184">
        <v>2.84</v>
      </c>
      <c r="P816" s="155" t="s">
        <v>302</v>
      </c>
      <c r="Q816" s="152"/>
      <c r="R816" s="155" t="s">
        <v>365</v>
      </c>
      <c r="T816" s="159">
        <v>-40</v>
      </c>
      <c r="U816" s="23"/>
      <c r="V816" s="153">
        <v>450290</v>
      </c>
      <c r="W816" s="131"/>
      <c r="X816" s="162">
        <v>2.36</v>
      </c>
      <c r="Y816" s="23"/>
      <c r="Z816" s="152">
        <f t="shared" si="103"/>
        <v>-90775</v>
      </c>
    </row>
    <row r="817" spans="1:26" x14ac:dyDescent="0.2">
      <c r="A817" s="116">
        <v>367</v>
      </c>
      <c r="B817" s="36" t="s">
        <v>329</v>
      </c>
      <c r="C817" s="148"/>
      <c r="D817" s="146">
        <v>30591299.199999999</v>
      </c>
      <c r="E817" s="21"/>
      <c r="F817" s="155" t="s">
        <v>302</v>
      </c>
      <c r="G817" s="152"/>
      <c r="H817" s="155" t="s">
        <v>364</v>
      </c>
      <c r="I817" s="23"/>
      <c r="J817" s="159">
        <v>-35</v>
      </c>
      <c r="K817" s="21"/>
      <c r="L817" s="149">
        <f t="shared" si="102"/>
        <v>783137</v>
      </c>
      <c r="M817" s="127"/>
      <c r="N817" s="184">
        <v>2.56</v>
      </c>
      <c r="P817" s="155" t="s">
        <v>302</v>
      </c>
      <c r="Q817" s="152"/>
      <c r="R817" s="155" t="s">
        <v>365</v>
      </c>
      <c r="T817" s="159">
        <v>-35</v>
      </c>
      <c r="U817" s="23"/>
      <c r="V817" s="153">
        <v>711651</v>
      </c>
      <c r="W817" s="131"/>
      <c r="X817" s="162">
        <v>2.33</v>
      </c>
      <c r="Y817" s="23"/>
      <c r="Z817" s="152">
        <f t="shared" si="103"/>
        <v>-71486</v>
      </c>
    </row>
    <row r="818" spans="1:26" x14ac:dyDescent="0.2">
      <c r="A818" s="116">
        <v>368</v>
      </c>
      <c r="B818" s="36" t="s">
        <v>346</v>
      </c>
      <c r="C818" s="148"/>
      <c r="D818" s="146">
        <v>115274930.76000001</v>
      </c>
      <c r="E818" s="21"/>
      <c r="F818" s="155" t="s">
        <v>302</v>
      </c>
      <c r="G818" s="152"/>
      <c r="H818" s="155" t="s">
        <v>369</v>
      </c>
      <c r="I818" s="23"/>
      <c r="J818" s="159">
        <v>-25</v>
      </c>
      <c r="K818" s="21"/>
      <c r="L818" s="149">
        <f t="shared" si="102"/>
        <v>3043258</v>
      </c>
      <c r="M818" s="127"/>
      <c r="N818" s="184">
        <v>2.64</v>
      </c>
      <c r="P818" s="155" t="s">
        <v>302</v>
      </c>
      <c r="Q818" s="152"/>
      <c r="R818" s="155" t="s">
        <v>370</v>
      </c>
      <c r="T818" s="159">
        <v>-25</v>
      </c>
      <c r="U818" s="23"/>
      <c r="V818" s="153">
        <v>2951546</v>
      </c>
      <c r="W818" s="131"/>
      <c r="X818" s="162">
        <v>2.56</v>
      </c>
      <c r="Y818" s="23"/>
      <c r="Z818" s="152">
        <f t="shared" si="103"/>
        <v>-91712</v>
      </c>
    </row>
    <row r="819" spans="1:26" x14ac:dyDescent="0.2">
      <c r="A819" s="116">
        <v>369.1</v>
      </c>
      <c r="B819" s="36" t="s">
        <v>349</v>
      </c>
      <c r="C819" s="148"/>
      <c r="D819" s="146">
        <v>24070092.199999999</v>
      </c>
      <c r="E819" s="21"/>
      <c r="F819" s="155" t="s">
        <v>302</v>
      </c>
      <c r="G819" s="152"/>
      <c r="H819" s="155" t="s">
        <v>337</v>
      </c>
      <c r="I819" s="23"/>
      <c r="J819" s="159">
        <v>-30</v>
      </c>
      <c r="K819" s="21"/>
      <c r="L819" s="149">
        <f t="shared" si="102"/>
        <v>546391</v>
      </c>
      <c r="M819" s="127"/>
      <c r="N819" s="184">
        <v>2.27</v>
      </c>
      <c r="P819" s="155" t="s">
        <v>302</v>
      </c>
      <c r="Q819" s="152"/>
      <c r="R819" s="155" t="s">
        <v>343</v>
      </c>
      <c r="T819" s="159">
        <v>-40</v>
      </c>
      <c r="U819" s="23"/>
      <c r="V819" s="153">
        <v>539978</v>
      </c>
      <c r="W819" s="131"/>
      <c r="X819" s="162">
        <v>2.2400000000000002</v>
      </c>
      <c r="Y819" s="23"/>
      <c r="Z819" s="152">
        <f t="shared" si="103"/>
        <v>-6413</v>
      </c>
    </row>
    <row r="820" spans="1:26" x14ac:dyDescent="0.2">
      <c r="A820" s="116">
        <v>369.2</v>
      </c>
      <c r="B820" s="36" t="s">
        <v>350</v>
      </c>
      <c r="C820" s="148"/>
      <c r="D820" s="146">
        <v>43137842.859999999</v>
      </c>
      <c r="E820" s="21"/>
      <c r="F820" s="155" t="s">
        <v>302</v>
      </c>
      <c r="G820" s="152"/>
      <c r="H820" s="155" t="s">
        <v>351</v>
      </c>
      <c r="I820" s="23"/>
      <c r="J820" s="159">
        <v>-50</v>
      </c>
      <c r="K820" s="21"/>
      <c r="L820" s="149">
        <f t="shared" si="102"/>
        <v>1134525</v>
      </c>
      <c r="M820" s="127"/>
      <c r="N820" s="184">
        <v>2.63</v>
      </c>
      <c r="P820" s="155" t="s">
        <v>302</v>
      </c>
      <c r="Q820" s="152"/>
      <c r="R820" s="155" t="s">
        <v>351</v>
      </c>
      <c r="T820" s="159">
        <v>-50</v>
      </c>
      <c r="U820" s="23"/>
      <c r="V820" s="153">
        <v>1122765</v>
      </c>
      <c r="W820" s="131"/>
      <c r="X820" s="162">
        <v>2.6</v>
      </c>
      <c r="Y820" s="23"/>
      <c r="Z820" s="152">
        <f t="shared" si="103"/>
        <v>-11760</v>
      </c>
    </row>
    <row r="821" spans="1:26" x14ac:dyDescent="0.2">
      <c r="A821" s="116">
        <v>370</v>
      </c>
      <c r="B821" s="36" t="s">
        <v>353</v>
      </c>
      <c r="C821" s="148"/>
      <c r="D821" s="146">
        <v>12576977.970000001</v>
      </c>
      <c r="E821" s="21"/>
      <c r="F821" s="155" t="s">
        <v>302</v>
      </c>
      <c r="G821" s="152"/>
      <c r="H821" s="155" t="s">
        <v>371</v>
      </c>
      <c r="I821" s="23"/>
      <c r="J821" s="159">
        <v>-1</v>
      </c>
      <c r="K821" s="21"/>
      <c r="L821" s="149">
        <f t="shared" si="102"/>
        <v>494275</v>
      </c>
      <c r="M821" s="127"/>
      <c r="N821" s="184">
        <v>3.93</v>
      </c>
      <c r="P821" s="155" t="s">
        <v>302</v>
      </c>
      <c r="Q821" s="152"/>
      <c r="R821" s="155" t="s">
        <v>355</v>
      </c>
      <c r="T821" s="159">
        <v>-3</v>
      </c>
      <c r="U821" s="23"/>
      <c r="V821" s="153">
        <v>655580</v>
      </c>
      <c r="W821" s="131"/>
      <c r="X821" s="162">
        <v>5.21</v>
      </c>
      <c r="Y821" s="23"/>
      <c r="Z821" s="152">
        <f t="shared" si="103"/>
        <v>161305</v>
      </c>
    </row>
    <row r="822" spans="1:26" x14ac:dyDescent="0.2">
      <c r="A822" s="116">
        <v>371</v>
      </c>
      <c r="B822" s="36" t="s">
        <v>356</v>
      </c>
      <c r="C822" s="148"/>
      <c r="D822" s="146">
        <v>428439</v>
      </c>
      <c r="E822" s="21"/>
      <c r="F822" s="155" t="s">
        <v>302</v>
      </c>
      <c r="G822" s="152"/>
      <c r="H822" s="155" t="s">
        <v>256</v>
      </c>
      <c r="I822" s="23"/>
      <c r="J822" s="159">
        <v>-25</v>
      </c>
      <c r="K822" s="21"/>
      <c r="L822" s="149">
        <f t="shared" si="102"/>
        <v>14910</v>
      </c>
      <c r="M822" s="127"/>
      <c r="N822" s="184">
        <v>3.48</v>
      </c>
      <c r="P822" s="155" t="s">
        <v>302</v>
      </c>
      <c r="Q822" s="152"/>
      <c r="R822" s="155" t="s">
        <v>256</v>
      </c>
      <c r="T822" s="159">
        <v>-40</v>
      </c>
      <c r="U822" s="23"/>
      <c r="V822" s="153">
        <v>17760</v>
      </c>
      <c r="W822" s="131"/>
      <c r="X822" s="162">
        <v>4.1500000000000004</v>
      </c>
      <c r="Y822" s="23"/>
      <c r="Z822" s="152">
        <f t="shared" si="103"/>
        <v>2850</v>
      </c>
    </row>
    <row r="823" spans="1:26" x14ac:dyDescent="0.2">
      <c r="A823" s="116">
        <v>373</v>
      </c>
      <c r="B823" s="36" t="s">
        <v>359</v>
      </c>
      <c r="C823" s="148"/>
      <c r="D823" s="169">
        <v>4742452.68</v>
      </c>
      <c r="E823" s="56"/>
      <c r="F823" s="155" t="s">
        <v>302</v>
      </c>
      <c r="G823" s="152"/>
      <c r="H823" s="155" t="s">
        <v>361</v>
      </c>
      <c r="I823" s="23"/>
      <c r="J823" s="159">
        <v>-30</v>
      </c>
      <c r="K823" s="56"/>
      <c r="L823" s="170">
        <f t="shared" si="102"/>
        <v>125201</v>
      </c>
      <c r="M823" s="127"/>
      <c r="N823" s="184">
        <v>2.64</v>
      </c>
      <c r="P823" s="155" t="s">
        <v>302</v>
      </c>
      <c r="Q823" s="152"/>
      <c r="R823" s="155" t="s">
        <v>372</v>
      </c>
      <c r="T823" s="159">
        <v>-40</v>
      </c>
      <c r="U823" s="57"/>
      <c r="V823" s="171">
        <v>141855</v>
      </c>
      <c r="W823" s="131"/>
      <c r="X823" s="162">
        <v>2.99</v>
      </c>
      <c r="Y823" s="23"/>
      <c r="Z823" s="193">
        <f t="shared" si="103"/>
        <v>16654</v>
      </c>
    </row>
    <row r="824" spans="1:26" x14ac:dyDescent="0.2">
      <c r="A824" s="136"/>
      <c r="B824" s="50" t="s">
        <v>373</v>
      </c>
      <c r="C824" s="148"/>
      <c r="D824" s="175">
        <f>+SUBTOTAL(9,D810:D823)</f>
        <v>526113489.95000005</v>
      </c>
      <c r="E824" s="51"/>
      <c r="F824" s="151"/>
      <c r="G824" s="152"/>
      <c r="H824" s="23"/>
      <c r="I824" s="23"/>
      <c r="J824" s="130"/>
      <c r="K824" s="51"/>
      <c r="L824" s="178">
        <f>+SUBTOTAL(9,L810:L823)</f>
        <v>14526469</v>
      </c>
      <c r="M824" s="127"/>
      <c r="N824" s="196">
        <f>+ROUND(L824/$D824*100,2)</f>
        <v>2.76</v>
      </c>
      <c r="P824" s="151"/>
      <c r="Q824" s="152"/>
      <c r="T824" s="130"/>
      <c r="U824" s="52"/>
      <c r="V824" s="181">
        <f>+SUBTOTAL(9,V810:V823)</f>
        <v>14411610</v>
      </c>
      <c r="W824" s="131"/>
      <c r="X824" s="197">
        <f>+ROUND(V824/D824*100,2)</f>
        <v>2.74</v>
      </c>
      <c r="Y824" s="23"/>
      <c r="Z824" s="180">
        <f>+SUBTOTAL(9,Z810:Z823)</f>
        <v>-114859</v>
      </c>
    </row>
    <row r="825" spans="1:26" x14ac:dyDescent="0.2">
      <c r="A825" s="116"/>
      <c r="B825" s="21"/>
      <c r="C825" s="148"/>
      <c r="D825" s="175"/>
      <c r="E825" s="38"/>
      <c r="F825" s="151"/>
      <c r="G825" s="152"/>
      <c r="H825" s="23"/>
      <c r="I825" s="23"/>
      <c r="J825" s="130"/>
      <c r="K825" s="38"/>
      <c r="L825" s="178"/>
      <c r="M825" s="127"/>
      <c r="N825" s="150"/>
      <c r="P825" s="151"/>
      <c r="Q825" s="152"/>
      <c r="T825" s="130"/>
      <c r="U825" s="29"/>
      <c r="V825" s="181"/>
      <c r="W825" s="131"/>
      <c r="X825" s="154"/>
      <c r="Y825" s="23"/>
      <c r="Z825" s="180" t="s">
        <v>501</v>
      </c>
    </row>
    <row r="826" spans="1:26" x14ac:dyDescent="0.2">
      <c r="A826" s="136"/>
      <c r="B826" s="74" t="s">
        <v>374</v>
      </c>
      <c r="C826" s="148"/>
      <c r="D826" s="146"/>
      <c r="E826" s="21"/>
      <c r="F826" s="151"/>
      <c r="G826" s="152"/>
      <c r="H826" s="23"/>
      <c r="I826" s="23"/>
      <c r="J826" s="130"/>
      <c r="K826" s="21"/>
      <c r="L826" s="149"/>
      <c r="M826" s="127"/>
      <c r="N826" s="150"/>
      <c r="P826" s="151"/>
      <c r="Q826" s="152"/>
      <c r="T826" s="130"/>
      <c r="U826" s="23"/>
      <c r="V826" s="153"/>
      <c r="W826" s="131"/>
      <c r="X826" s="154"/>
      <c r="Y826" s="23"/>
      <c r="Z826" s="152"/>
    </row>
    <row r="827" spans="1:26" x14ac:dyDescent="0.2">
      <c r="A827" s="116">
        <v>360.2</v>
      </c>
      <c r="B827" s="36" t="s">
        <v>312</v>
      </c>
      <c r="C827" s="148"/>
      <c r="D827" s="146">
        <v>6468254.0300000003</v>
      </c>
      <c r="E827" s="21"/>
      <c r="F827" s="155" t="s">
        <v>302</v>
      </c>
      <c r="G827" s="152"/>
      <c r="H827" s="155" t="s">
        <v>375</v>
      </c>
      <c r="I827" s="23"/>
      <c r="J827" s="159">
        <v>0</v>
      </c>
      <c r="K827" s="21"/>
      <c r="L827" s="149">
        <f t="shared" ref="L827:L840" si="104">+ROUND(N827*D827/100,0)</f>
        <v>128718</v>
      </c>
      <c r="M827" s="127"/>
      <c r="N827" s="184">
        <v>1.99</v>
      </c>
      <c r="P827" s="155" t="s">
        <v>302</v>
      </c>
      <c r="Q827" s="152"/>
      <c r="R827" s="155" t="s">
        <v>376</v>
      </c>
      <c r="T827" s="159">
        <v>0</v>
      </c>
      <c r="U827" s="23"/>
      <c r="V827" s="153">
        <v>119723</v>
      </c>
      <c r="W827" s="131"/>
      <c r="X827" s="162">
        <v>1.85</v>
      </c>
      <c r="Y827" s="23"/>
      <c r="Z827" s="152">
        <f t="shared" ref="Z827:Z841" si="105">+V827-L827</f>
        <v>-8995</v>
      </c>
    </row>
    <row r="828" spans="1:26" x14ac:dyDescent="0.2">
      <c r="A828" s="116">
        <v>361</v>
      </c>
      <c r="B828" s="36" t="s">
        <v>66</v>
      </c>
      <c r="C828" s="148"/>
      <c r="D828" s="146">
        <v>19043469.73</v>
      </c>
      <c r="E828" s="21"/>
      <c r="F828" s="155" t="s">
        <v>302</v>
      </c>
      <c r="G828" s="152"/>
      <c r="H828" s="155" t="s">
        <v>276</v>
      </c>
      <c r="I828" s="23"/>
      <c r="J828" s="159">
        <v>-10</v>
      </c>
      <c r="K828" s="21"/>
      <c r="L828" s="149">
        <f t="shared" si="104"/>
        <v>348495</v>
      </c>
      <c r="M828" s="127"/>
      <c r="N828" s="184">
        <v>1.83</v>
      </c>
      <c r="P828" s="155" t="s">
        <v>302</v>
      </c>
      <c r="Q828" s="152"/>
      <c r="R828" s="155" t="s">
        <v>377</v>
      </c>
      <c r="T828" s="159">
        <v>-10</v>
      </c>
      <c r="U828" s="23"/>
      <c r="V828" s="153">
        <v>314852</v>
      </c>
      <c r="W828" s="131"/>
      <c r="X828" s="162">
        <v>1.65</v>
      </c>
      <c r="Y828" s="23"/>
      <c r="Z828" s="152">
        <f t="shared" si="105"/>
        <v>-33643</v>
      </c>
    </row>
    <row r="829" spans="1:26" x14ac:dyDescent="0.2">
      <c r="A829" s="116">
        <v>362</v>
      </c>
      <c r="B829" s="36" t="s">
        <v>315</v>
      </c>
      <c r="C829" s="148"/>
      <c r="D829" s="146">
        <v>144546453.56</v>
      </c>
      <c r="E829" s="21"/>
      <c r="F829" s="155" t="s">
        <v>302</v>
      </c>
      <c r="G829" s="152"/>
      <c r="H829" s="155" t="s">
        <v>337</v>
      </c>
      <c r="I829" s="23"/>
      <c r="J829" s="159">
        <v>-10</v>
      </c>
      <c r="K829" s="21"/>
      <c r="L829" s="149">
        <f t="shared" si="104"/>
        <v>2876474</v>
      </c>
      <c r="M829" s="127"/>
      <c r="N829" s="184">
        <v>1.99</v>
      </c>
      <c r="P829" s="155" t="s">
        <v>302</v>
      </c>
      <c r="Q829" s="152"/>
      <c r="R829" s="155" t="s">
        <v>337</v>
      </c>
      <c r="T829" s="159">
        <v>-10</v>
      </c>
      <c r="U829" s="23"/>
      <c r="V829" s="153">
        <v>2789748</v>
      </c>
      <c r="W829" s="131"/>
      <c r="X829" s="162">
        <v>1.93</v>
      </c>
      <c r="Y829" s="23"/>
      <c r="Z829" s="152">
        <f t="shared" si="105"/>
        <v>-86726</v>
      </c>
    </row>
    <row r="830" spans="1:26" x14ac:dyDescent="0.2">
      <c r="A830" s="116">
        <v>362.7</v>
      </c>
      <c r="B830" s="36" t="s">
        <v>317</v>
      </c>
      <c r="C830" s="148"/>
      <c r="D830" s="209">
        <v>0</v>
      </c>
      <c r="E830" s="21"/>
      <c r="F830" s="155"/>
      <c r="G830" s="152"/>
      <c r="H830" s="155" t="s">
        <v>378</v>
      </c>
      <c r="I830" s="23"/>
      <c r="J830" s="159">
        <v>0</v>
      </c>
      <c r="K830" s="21"/>
      <c r="L830" s="149">
        <f t="shared" si="104"/>
        <v>0</v>
      </c>
      <c r="M830" s="127"/>
      <c r="N830" s="184">
        <v>1.46</v>
      </c>
      <c r="P830" s="155"/>
      <c r="Q830" s="152"/>
      <c r="R830" s="155"/>
      <c r="T830" s="159"/>
      <c r="U830" s="23"/>
      <c r="V830" s="153">
        <v>0</v>
      </c>
      <c r="W830" s="131"/>
      <c r="X830" s="162">
        <v>0</v>
      </c>
      <c r="Y830" s="23"/>
      <c r="Z830" s="153">
        <f t="shared" si="105"/>
        <v>0</v>
      </c>
    </row>
    <row r="831" spans="1:26" x14ac:dyDescent="0.2">
      <c r="A831" s="116">
        <v>364</v>
      </c>
      <c r="B831" s="36" t="s">
        <v>340</v>
      </c>
      <c r="C831" s="148"/>
      <c r="D831" s="146">
        <v>170229540.34</v>
      </c>
      <c r="E831" s="21"/>
      <c r="F831" s="155" t="s">
        <v>302</v>
      </c>
      <c r="G831" s="152"/>
      <c r="H831" s="155" t="s">
        <v>379</v>
      </c>
      <c r="I831" s="23"/>
      <c r="J831" s="159">
        <v>-100</v>
      </c>
      <c r="K831" s="21"/>
      <c r="L831" s="149">
        <f t="shared" si="104"/>
        <v>6792159</v>
      </c>
      <c r="M831" s="127"/>
      <c r="N831" s="184">
        <v>3.99</v>
      </c>
      <c r="P831" s="155" t="s">
        <v>302</v>
      </c>
      <c r="Q831" s="152"/>
      <c r="R831" s="155" t="s">
        <v>337</v>
      </c>
      <c r="T831" s="159">
        <v>-100</v>
      </c>
      <c r="U831" s="23"/>
      <c r="V831" s="153">
        <v>5975738</v>
      </c>
      <c r="W831" s="131"/>
      <c r="X831" s="162">
        <v>3.51</v>
      </c>
      <c r="Y831" s="23"/>
      <c r="Z831" s="152">
        <f t="shared" si="105"/>
        <v>-816421</v>
      </c>
    </row>
    <row r="832" spans="1:26" x14ac:dyDescent="0.2">
      <c r="A832" s="116">
        <v>365</v>
      </c>
      <c r="B832" s="36" t="s">
        <v>324</v>
      </c>
      <c r="C832" s="148"/>
      <c r="D832" s="146">
        <v>115168238.11</v>
      </c>
      <c r="E832" s="21"/>
      <c r="F832" s="155" t="s">
        <v>302</v>
      </c>
      <c r="G832" s="152"/>
      <c r="H832" s="155" t="s">
        <v>380</v>
      </c>
      <c r="I832" s="23"/>
      <c r="J832" s="159">
        <v>-40</v>
      </c>
      <c r="K832" s="21"/>
      <c r="L832" s="149">
        <f t="shared" si="104"/>
        <v>2821622</v>
      </c>
      <c r="M832" s="127"/>
      <c r="N832" s="184">
        <v>2.4500000000000002</v>
      </c>
      <c r="P832" s="155" t="s">
        <v>302</v>
      </c>
      <c r="Q832" s="152"/>
      <c r="R832" s="155" t="s">
        <v>342</v>
      </c>
      <c r="T832" s="159">
        <v>-50</v>
      </c>
      <c r="U832" s="23"/>
      <c r="V832" s="153">
        <v>2793407</v>
      </c>
      <c r="W832" s="131"/>
      <c r="X832" s="162">
        <v>2.4300000000000002</v>
      </c>
      <c r="Y832" s="23"/>
      <c r="Z832" s="152">
        <f t="shared" si="105"/>
        <v>-28215</v>
      </c>
    </row>
    <row r="833" spans="1:26" x14ac:dyDescent="0.2">
      <c r="A833" s="116">
        <v>366</v>
      </c>
      <c r="B833" s="36" t="s">
        <v>327</v>
      </c>
      <c r="C833" s="148"/>
      <c r="D833" s="146">
        <v>31353085.510000002</v>
      </c>
      <c r="E833" s="21"/>
      <c r="F833" s="155" t="s">
        <v>302</v>
      </c>
      <c r="G833" s="152"/>
      <c r="H833" s="155" t="s">
        <v>381</v>
      </c>
      <c r="I833" s="23"/>
      <c r="J833" s="159">
        <v>-40</v>
      </c>
      <c r="K833" s="21"/>
      <c r="L833" s="149">
        <f t="shared" si="104"/>
        <v>1040922</v>
      </c>
      <c r="M833" s="127"/>
      <c r="N833" s="184">
        <v>3.32</v>
      </c>
      <c r="P833" s="155" t="s">
        <v>302</v>
      </c>
      <c r="Q833" s="152"/>
      <c r="R833" s="155" t="s">
        <v>255</v>
      </c>
      <c r="T833" s="159">
        <v>-35</v>
      </c>
      <c r="U833" s="23"/>
      <c r="V833" s="153">
        <v>895845</v>
      </c>
      <c r="W833" s="131"/>
      <c r="X833" s="162">
        <v>2.86</v>
      </c>
      <c r="Y833" s="23"/>
      <c r="Z833" s="152">
        <f t="shared" si="105"/>
        <v>-145077</v>
      </c>
    </row>
    <row r="834" spans="1:26" x14ac:dyDescent="0.2">
      <c r="A834" s="116">
        <v>367</v>
      </c>
      <c r="B834" s="36" t="s">
        <v>329</v>
      </c>
      <c r="C834" s="148"/>
      <c r="D834" s="146">
        <v>66195369.75</v>
      </c>
      <c r="E834" s="21"/>
      <c r="F834" s="155" t="s">
        <v>302</v>
      </c>
      <c r="G834" s="152"/>
      <c r="H834" s="155" t="s">
        <v>382</v>
      </c>
      <c r="I834" s="23"/>
      <c r="J834" s="159">
        <v>-35</v>
      </c>
      <c r="K834" s="21"/>
      <c r="L834" s="149">
        <f t="shared" si="104"/>
        <v>2217545</v>
      </c>
      <c r="M834" s="127"/>
      <c r="N834" s="184">
        <v>3.35</v>
      </c>
      <c r="P834" s="155" t="s">
        <v>302</v>
      </c>
      <c r="Q834" s="152"/>
      <c r="R834" s="155" t="s">
        <v>383</v>
      </c>
      <c r="T834" s="159">
        <v>-30</v>
      </c>
      <c r="U834" s="23"/>
      <c r="V834" s="153">
        <v>1729215</v>
      </c>
      <c r="W834" s="131"/>
      <c r="X834" s="162">
        <v>2.61</v>
      </c>
      <c r="Y834" s="23"/>
      <c r="Z834" s="152">
        <f t="shared" si="105"/>
        <v>-488330</v>
      </c>
    </row>
    <row r="835" spans="1:26" x14ac:dyDescent="0.2">
      <c r="A835" s="116">
        <v>368</v>
      </c>
      <c r="B835" s="36" t="s">
        <v>346</v>
      </c>
      <c r="C835" s="148"/>
      <c r="D835" s="146">
        <v>132203931.18000001</v>
      </c>
      <c r="E835" s="21"/>
      <c r="F835" s="155" t="s">
        <v>302</v>
      </c>
      <c r="G835" s="152"/>
      <c r="H835" s="155" t="s">
        <v>384</v>
      </c>
      <c r="I835" s="23"/>
      <c r="J835" s="159">
        <v>-25</v>
      </c>
      <c r="K835" s="21"/>
      <c r="L835" s="149">
        <f t="shared" si="104"/>
        <v>4217305</v>
      </c>
      <c r="M835" s="127"/>
      <c r="N835" s="184">
        <v>3.19</v>
      </c>
      <c r="P835" s="155" t="s">
        <v>302</v>
      </c>
      <c r="Q835" s="152"/>
      <c r="R835" s="155" t="s">
        <v>385</v>
      </c>
      <c r="T835" s="159">
        <v>-30</v>
      </c>
      <c r="U835" s="23"/>
      <c r="V835" s="153">
        <v>4102988</v>
      </c>
      <c r="W835" s="131"/>
      <c r="X835" s="162">
        <v>3.1</v>
      </c>
      <c r="Y835" s="23"/>
      <c r="Z835" s="152">
        <f t="shared" si="105"/>
        <v>-114317</v>
      </c>
    </row>
    <row r="836" spans="1:26" x14ac:dyDescent="0.2">
      <c r="A836" s="116">
        <v>369.1</v>
      </c>
      <c r="B836" s="36" t="s">
        <v>349</v>
      </c>
      <c r="C836" s="148"/>
      <c r="D836" s="186">
        <v>21540348.32</v>
      </c>
      <c r="E836" s="21"/>
      <c r="F836" s="155" t="s">
        <v>302</v>
      </c>
      <c r="G836" s="152"/>
      <c r="H836" s="155" t="s">
        <v>336</v>
      </c>
      <c r="I836" s="23"/>
      <c r="J836" s="159">
        <v>-25</v>
      </c>
      <c r="K836" s="21"/>
      <c r="L836" s="149">
        <f t="shared" si="104"/>
        <v>448039</v>
      </c>
      <c r="M836" s="127"/>
      <c r="N836" s="184">
        <v>2.08</v>
      </c>
      <c r="P836" s="155" t="s">
        <v>302</v>
      </c>
      <c r="Q836" s="152"/>
      <c r="R836" s="155" t="s">
        <v>336</v>
      </c>
      <c r="T836" s="159">
        <v>-35</v>
      </c>
      <c r="U836" s="23"/>
      <c r="V836" s="153">
        <v>471747</v>
      </c>
      <c r="W836" s="131"/>
      <c r="X836" s="162">
        <v>2.19</v>
      </c>
      <c r="Y836" s="23"/>
      <c r="Z836" s="152">
        <f t="shared" si="105"/>
        <v>23708</v>
      </c>
    </row>
    <row r="837" spans="1:26" x14ac:dyDescent="0.2">
      <c r="A837" s="116">
        <v>369.2</v>
      </c>
      <c r="B837" s="36" t="s">
        <v>350</v>
      </c>
      <c r="C837" s="148"/>
      <c r="D837" s="186">
        <v>49713657.340000004</v>
      </c>
      <c r="E837" s="21"/>
      <c r="F837" s="155" t="s">
        <v>302</v>
      </c>
      <c r="G837" s="152"/>
      <c r="H837" s="155" t="s">
        <v>351</v>
      </c>
      <c r="I837" s="23"/>
      <c r="J837" s="159">
        <v>-50</v>
      </c>
      <c r="K837" s="21"/>
      <c r="L837" s="149">
        <f t="shared" si="104"/>
        <v>1352211</v>
      </c>
      <c r="M837" s="127"/>
      <c r="N837" s="184">
        <v>2.72</v>
      </c>
      <c r="P837" s="155" t="s">
        <v>302</v>
      </c>
      <c r="Q837" s="152"/>
      <c r="R837" s="155" t="s">
        <v>375</v>
      </c>
      <c r="T837" s="159">
        <v>-55</v>
      </c>
      <c r="U837" s="23"/>
      <c r="V837" s="153">
        <v>1512781</v>
      </c>
      <c r="W837" s="131"/>
      <c r="X837" s="162">
        <v>3.04</v>
      </c>
      <c r="Y837" s="23"/>
      <c r="Z837" s="152">
        <f t="shared" si="105"/>
        <v>160570</v>
      </c>
    </row>
    <row r="838" spans="1:26" x14ac:dyDescent="0.2">
      <c r="A838" s="116">
        <v>370</v>
      </c>
      <c r="B838" s="36" t="s">
        <v>353</v>
      </c>
      <c r="C838" s="148"/>
      <c r="D838" s="146">
        <v>15861653.34</v>
      </c>
      <c r="E838" s="21"/>
      <c r="F838" s="155" t="s">
        <v>302</v>
      </c>
      <c r="G838" s="152"/>
      <c r="H838" s="155" t="s">
        <v>371</v>
      </c>
      <c r="I838" s="23"/>
      <c r="J838" s="159">
        <v>-2</v>
      </c>
      <c r="K838" s="21"/>
      <c r="L838" s="149">
        <f t="shared" si="104"/>
        <v>640811</v>
      </c>
      <c r="M838" s="127"/>
      <c r="N838" s="184">
        <v>4.04</v>
      </c>
      <c r="P838" s="155" t="s">
        <v>302</v>
      </c>
      <c r="Q838" s="152"/>
      <c r="R838" s="155" t="s">
        <v>355</v>
      </c>
      <c r="T838" s="159">
        <v>-3</v>
      </c>
      <c r="U838" s="23"/>
      <c r="V838" s="153">
        <v>840949</v>
      </c>
      <c r="W838" s="131"/>
      <c r="X838" s="162">
        <v>5.3</v>
      </c>
      <c r="Y838" s="23"/>
      <c r="Z838" s="152">
        <f t="shared" si="105"/>
        <v>200138</v>
      </c>
    </row>
    <row r="839" spans="1:26" x14ac:dyDescent="0.2">
      <c r="A839" s="116">
        <v>371</v>
      </c>
      <c r="B839" s="36" t="s">
        <v>356</v>
      </c>
      <c r="C839" s="148"/>
      <c r="D839" s="146">
        <v>874882.94</v>
      </c>
      <c r="E839" s="21"/>
      <c r="F839" s="155" t="s">
        <v>302</v>
      </c>
      <c r="G839" s="152"/>
      <c r="H839" s="155" t="s">
        <v>386</v>
      </c>
      <c r="I839" s="23"/>
      <c r="J839" s="159">
        <v>-60</v>
      </c>
      <c r="K839" s="21"/>
      <c r="L839" s="149">
        <f t="shared" si="104"/>
        <v>53368</v>
      </c>
      <c r="M839" s="127"/>
      <c r="N839" s="184">
        <v>6.1</v>
      </c>
      <c r="P839" s="155" t="s">
        <v>302</v>
      </c>
      <c r="Q839" s="152"/>
      <c r="R839" s="155" t="s">
        <v>387</v>
      </c>
      <c r="T839" s="159">
        <v>-60</v>
      </c>
      <c r="U839" s="23"/>
      <c r="V839" s="153">
        <v>34341</v>
      </c>
      <c r="W839" s="131"/>
      <c r="X839" s="162">
        <v>3.93</v>
      </c>
      <c r="Y839" s="23"/>
      <c r="Z839" s="152">
        <f t="shared" si="105"/>
        <v>-19027</v>
      </c>
    </row>
    <row r="840" spans="1:26" x14ac:dyDescent="0.2">
      <c r="A840" s="116">
        <v>373</v>
      </c>
      <c r="B840" s="36" t="s">
        <v>359</v>
      </c>
      <c r="C840" s="148"/>
      <c r="D840" s="146">
        <v>10770993.67</v>
      </c>
      <c r="E840" s="21"/>
      <c r="F840" s="155" t="s">
        <v>302</v>
      </c>
      <c r="G840" s="152"/>
      <c r="H840" s="155" t="s">
        <v>388</v>
      </c>
      <c r="I840" s="23"/>
      <c r="J840" s="159">
        <v>-45</v>
      </c>
      <c r="K840" s="21"/>
      <c r="L840" s="149">
        <f t="shared" si="104"/>
        <v>311282</v>
      </c>
      <c r="M840" s="127"/>
      <c r="N840" s="184">
        <v>2.89</v>
      </c>
      <c r="P840" s="155" t="s">
        <v>302</v>
      </c>
      <c r="Q840" s="152"/>
      <c r="R840" s="155" t="s">
        <v>388</v>
      </c>
      <c r="T840" s="159">
        <v>-45</v>
      </c>
      <c r="U840" s="23"/>
      <c r="V840" s="153">
        <v>299669</v>
      </c>
      <c r="W840" s="131"/>
      <c r="X840" s="162">
        <v>2.78</v>
      </c>
      <c r="Y840" s="23"/>
      <c r="Z840" s="152">
        <f t="shared" si="105"/>
        <v>-11613</v>
      </c>
    </row>
    <row r="841" spans="1:26" x14ac:dyDescent="0.2">
      <c r="A841" s="116"/>
      <c r="B841" s="36" t="s">
        <v>83</v>
      </c>
      <c r="C841" s="148"/>
      <c r="D841" s="146"/>
      <c r="E841" s="21"/>
      <c r="F841" s="155"/>
      <c r="G841" s="152"/>
      <c r="H841" s="155"/>
      <c r="I841" s="23"/>
      <c r="J841" s="159"/>
      <c r="K841" s="21"/>
      <c r="L841" s="149">
        <v>-2077204</v>
      </c>
      <c r="M841" s="127"/>
      <c r="N841" s="184"/>
      <c r="P841" s="155"/>
      <c r="Q841" s="152"/>
      <c r="R841" s="155"/>
      <c r="T841" s="159"/>
      <c r="U841" s="23"/>
      <c r="V841" s="153">
        <v>0</v>
      </c>
      <c r="W841" s="131"/>
      <c r="X841" s="162"/>
      <c r="Y841" s="23"/>
      <c r="Z841" s="152">
        <f t="shared" si="105"/>
        <v>2077204</v>
      </c>
    </row>
    <row r="842" spans="1:26" x14ac:dyDescent="0.2">
      <c r="A842" s="136"/>
      <c r="B842" s="50" t="s">
        <v>389</v>
      </c>
      <c r="C842" s="148"/>
      <c r="D842" s="205">
        <f>+SUBTOTAL(9,D827:D840)</f>
        <v>783969877.82000017</v>
      </c>
      <c r="E842" s="51"/>
      <c r="F842" s="151"/>
      <c r="G842" s="152"/>
      <c r="H842" s="23"/>
      <c r="I842" s="23"/>
      <c r="J842" s="130"/>
      <c r="K842" s="51"/>
      <c r="L842" s="206">
        <f>+SUBTOTAL(9,L827:L841)</f>
        <v>21171747</v>
      </c>
      <c r="M842" s="127"/>
      <c r="N842" s="196">
        <f>+ROUND(L842/$D842*100,2)</f>
        <v>2.7</v>
      </c>
      <c r="P842" s="151"/>
      <c r="Q842" s="152"/>
      <c r="T842" s="130"/>
      <c r="U842" s="52"/>
      <c r="V842" s="207">
        <f>+SUBTOTAL(9,V827:V841)</f>
        <v>21881003</v>
      </c>
      <c r="W842" s="131"/>
      <c r="X842" s="197">
        <f>+ROUND(V842/D842*100,2)</f>
        <v>2.79</v>
      </c>
      <c r="Y842" s="23"/>
      <c r="Z842" s="207">
        <f>+SUBTOTAL(9,Z827:Z841)</f>
        <v>709256</v>
      </c>
    </row>
    <row r="843" spans="1:26" x14ac:dyDescent="0.2">
      <c r="A843" s="116"/>
      <c r="B843" s="21"/>
      <c r="C843" s="148"/>
      <c r="D843" s="146"/>
      <c r="E843" s="21"/>
      <c r="F843" s="151"/>
      <c r="G843" s="152"/>
      <c r="H843" s="23"/>
      <c r="I843" s="23"/>
      <c r="J843" s="130"/>
      <c r="K843" s="21"/>
      <c r="L843" s="149"/>
      <c r="M843" s="127"/>
      <c r="N843" s="150"/>
      <c r="P843" s="151"/>
      <c r="Q843" s="152"/>
      <c r="T843" s="130"/>
      <c r="U843" s="23"/>
      <c r="V843" s="153"/>
      <c r="W843" s="131"/>
      <c r="X843" s="154"/>
      <c r="Y843" s="23"/>
      <c r="Z843" s="152"/>
    </row>
    <row r="844" spans="1:26" x14ac:dyDescent="0.2">
      <c r="A844" s="136"/>
      <c r="B844" s="74" t="s">
        <v>390</v>
      </c>
      <c r="C844" s="148"/>
      <c r="D844" s="146"/>
      <c r="E844" s="21"/>
      <c r="F844" s="151"/>
      <c r="G844" s="152"/>
      <c r="H844" s="23"/>
      <c r="I844" s="23"/>
      <c r="J844" s="130"/>
      <c r="K844" s="21"/>
      <c r="L844" s="149"/>
      <c r="M844" s="127"/>
      <c r="N844" s="150"/>
      <c r="P844" s="151"/>
      <c r="Q844" s="152"/>
      <c r="T844" s="130"/>
      <c r="U844" s="23"/>
      <c r="V844" s="153"/>
      <c r="W844" s="131"/>
      <c r="X844" s="154"/>
      <c r="Y844" s="23"/>
      <c r="Z844" s="152"/>
    </row>
    <row r="845" spans="1:26" x14ac:dyDescent="0.2">
      <c r="A845" s="116">
        <v>360.2</v>
      </c>
      <c r="B845" s="36" t="s">
        <v>312</v>
      </c>
      <c r="C845" s="148"/>
      <c r="D845" s="146">
        <v>1141823.1299999999</v>
      </c>
      <c r="E845" s="21"/>
      <c r="F845" s="155" t="s">
        <v>302</v>
      </c>
      <c r="G845" s="152"/>
      <c r="H845" s="155" t="s">
        <v>352</v>
      </c>
      <c r="I845" s="23"/>
      <c r="J845" s="159">
        <v>0</v>
      </c>
      <c r="K845" s="21"/>
      <c r="L845" s="149">
        <f t="shared" ref="L845:L858" si="106">+ROUND(N845*D845/100,0)</f>
        <v>12446</v>
      </c>
      <c r="M845" s="127"/>
      <c r="N845" s="184">
        <v>1.0900000000000001</v>
      </c>
      <c r="P845" s="155" t="s">
        <v>302</v>
      </c>
      <c r="Q845" s="152"/>
      <c r="R845" s="155" t="s">
        <v>391</v>
      </c>
      <c r="T845" s="159">
        <v>0</v>
      </c>
      <c r="U845" s="23"/>
      <c r="V845" s="153">
        <v>14225</v>
      </c>
      <c r="W845" s="131"/>
      <c r="X845" s="162">
        <v>1.25</v>
      </c>
      <c r="Y845" s="23"/>
      <c r="Z845" s="152">
        <f t="shared" ref="Z845:Z858" si="107">+V845-L845</f>
        <v>1779</v>
      </c>
    </row>
    <row r="846" spans="1:26" x14ac:dyDescent="0.2">
      <c r="A846" s="116">
        <v>361</v>
      </c>
      <c r="B846" s="36" t="s">
        <v>66</v>
      </c>
      <c r="C846" s="148"/>
      <c r="D846" s="146">
        <v>5152402.2699999996</v>
      </c>
      <c r="E846" s="21"/>
      <c r="F846" s="155" t="s">
        <v>302</v>
      </c>
      <c r="G846" s="152"/>
      <c r="H846" s="155" t="s">
        <v>277</v>
      </c>
      <c r="I846" s="23"/>
      <c r="J846" s="159">
        <v>-5</v>
      </c>
      <c r="K846" s="21"/>
      <c r="L846" s="149">
        <f t="shared" si="106"/>
        <v>96350</v>
      </c>
      <c r="M846" s="127"/>
      <c r="N846" s="184">
        <v>1.87</v>
      </c>
      <c r="P846" s="155" t="s">
        <v>302</v>
      </c>
      <c r="Q846" s="152"/>
      <c r="R846" s="155" t="s">
        <v>277</v>
      </c>
      <c r="T846" s="159">
        <v>-10</v>
      </c>
      <c r="U846" s="23"/>
      <c r="V846" s="153">
        <v>99965</v>
      </c>
      <c r="W846" s="131"/>
      <c r="X846" s="162">
        <v>1.94</v>
      </c>
      <c r="Y846" s="23"/>
      <c r="Z846" s="152">
        <f t="shared" si="107"/>
        <v>3615</v>
      </c>
    </row>
    <row r="847" spans="1:26" x14ac:dyDescent="0.2">
      <c r="A847" s="116">
        <v>362</v>
      </c>
      <c r="B847" s="36" t="s">
        <v>315</v>
      </c>
      <c r="C847" s="148"/>
      <c r="D847" s="146">
        <v>32371336.98</v>
      </c>
      <c r="E847" s="21"/>
      <c r="F847" s="155" t="s">
        <v>302</v>
      </c>
      <c r="G847" s="152"/>
      <c r="H847" s="155" t="s">
        <v>379</v>
      </c>
      <c r="I847" s="23"/>
      <c r="J847" s="159">
        <v>-25</v>
      </c>
      <c r="K847" s="21"/>
      <c r="L847" s="149">
        <f t="shared" si="106"/>
        <v>789861</v>
      </c>
      <c r="M847" s="127"/>
      <c r="N847" s="184">
        <v>2.44</v>
      </c>
      <c r="P847" s="155" t="s">
        <v>302</v>
      </c>
      <c r="Q847" s="152"/>
      <c r="R847" s="155" t="s">
        <v>379</v>
      </c>
      <c r="T847" s="159">
        <v>-25</v>
      </c>
      <c r="U847" s="23"/>
      <c r="V847" s="153">
        <v>781461</v>
      </c>
      <c r="W847" s="131"/>
      <c r="X847" s="162">
        <v>2.41</v>
      </c>
      <c r="Y847" s="23"/>
      <c r="Z847" s="152">
        <f t="shared" si="107"/>
        <v>-8400</v>
      </c>
    </row>
    <row r="848" spans="1:26" x14ac:dyDescent="0.2">
      <c r="A848" s="116">
        <v>362.7</v>
      </c>
      <c r="B848" s="36" t="s">
        <v>317</v>
      </c>
      <c r="C848" s="148"/>
      <c r="D848" s="209">
        <v>0</v>
      </c>
      <c r="E848" s="21"/>
      <c r="F848" s="155"/>
      <c r="G848" s="152"/>
      <c r="H848" s="155" t="s">
        <v>392</v>
      </c>
      <c r="I848" s="23"/>
      <c r="J848" s="159">
        <v>0</v>
      </c>
      <c r="K848" s="21"/>
      <c r="L848" s="149">
        <f t="shared" si="106"/>
        <v>0</v>
      </c>
      <c r="M848" s="127"/>
      <c r="N848" s="184">
        <v>0</v>
      </c>
      <c r="P848" s="155"/>
      <c r="Q848" s="152"/>
      <c r="R848" s="155"/>
      <c r="T848" s="159"/>
      <c r="U848" s="23"/>
      <c r="V848" s="153">
        <v>0</v>
      </c>
      <c r="W848" s="131"/>
      <c r="X848" s="162">
        <v>0</v>
      </c>
      <c r="Y848" s="23"/>
      <c r="Z848" s="153">
        <f t="shared" si="107"/>
        <v>0</v>
      </c>
    </row>
    <row r="849" spans="1:26" x14ac:dyDescent="0.2">
      <c r="A849" s="116">
        <v>364</v>
      </c>
      <c r="B849" s="36" t="s">
        <v>340</v>
      </c>
      <c r="C849" s="148"/>
      <c r="D849" s="146">
        <v>71972305.799999997</v>
      </c>
      <c r="E849" s="21"/>
      <c r="F849" s="155" t="s">
        <v>302</v>
      </c>
      <c r="G849" s="152"/>
      <c r="H849" s="155" t="s">
        <v>337</v>
      </c>
      <c r="I849" s="23"/>
      <c r="J849" s="159">
        <v>-100</v>
      </c>
      <c r="K849" s="21"/>
      <c r="L849" s="149">
        <f t="shared" si="106"/>
        <v>2504636</v>
      </c>
      <c r="M849" s="127"/>
      <c r="N849" s="184">
        <v>3.48</v>
      </c>
      <c r="P849" s="155" t="s">
        <v>302</v>
      </c>
      <c r="Q849" s="152"/>
      <c r="R849" s="155" t="s">
        <v>341</v>
      </c>
      <c r="T849" s="159">
        <v>-100</v>
      </c>
      <c r="U849" s="23"/>
      <c r="V849" s="153">
        <v>2510013</v>
      </c>
      <c r="W849" s="131"/>
      <c r="X849" s="162">
        <v>3.49</v>
      </c>
      <c r="Y849" s="23"/>
      <c r="Z849" s="152">
        <f t="shared" si="107"/>
        <v>5377</v>
      </c>
    </row>
    <row r="850" spans="1:26" x14ac:dyDescent="0.2">
      <c r="A850" s="116">
        <v>365</v>
      </c>
      <c r="B850" s="36" t="s">
        <v>324</v>
      </c>
      <c r="C850" s="148"/>
      <c r="D850" s="146">
        <v>36409493.789999999</v>
      </c>
      <c r="E850" s="21"/>
      <c r="F850" s="155" t="s">
        <v>302</v>
      </c>
      <c r="G850" s="152"/>
      <c r="H850" s="155" t="s">
        <v>393</v>
      </c>
      <c r="I850" s="23"/>
      <c r="J850" s="159">
        <v>-70</v>
      </c>
      <c r="K850" s="21"/>
      <c r="L850" s="149">
        <f t="shared" si="106"/>
        <v>899314</v>
      </c>
      <c r="M850" s="127"/>
      <c r="N850" s="184">
        <v>2.4700000000000002</v>
      </c>
      <c r="P850" s="155" t="s">
        <v>302</v>
      </c>
      <c r="Q850" s="152"/>
      <c r="R850" s="155" t="s">
        <v>393</v>
      </c>
      <c r="T850" s="159">
        <v>-60</v>
      </c>
      <c r="U850" s="23"/>
      <c r="V850" s="153">
        <v>851314</v>
      </c>
      <c r="W850" s="131"/>
      <c r="X850" s="162">
        <v>2.34</v>
      </c>
      <c r="Y850" s="23"/>
      <c r="Z850" s="152">
        <f t="shared" si="107"/>
        <v>-48000</v>
      </c>
    </row>
    <row r="851" spans="1:26" x14ac:dyDescent="0.2">
      <c r="A851" s="116">
        <v>366</v>
      </c>
      <c r="B851" s="36" t="s">
        <v>327</v>
      </c>
      <c r="C851" s="148"/>
      <c r="D851" s="146">
        <v>19116519.030000001</v>
      </c>
      <c r="E851" s="21"/>
      <c r="F851" s="155" t="s">
        <v>302</v>
      </c>
      <c r="G851" s="152"/>
      <c r="H851" s="155" t="s">
        <v>351</v>
      </c>
      <c r="I851" s="23"/>
      <c r="J851" s="159">
        <v>-45</v>
      </c>
      <c r="K851" s="21"/>
      <c r="L851" s="149">
        <f t="shared" si="106"/>
        <v>468355</v>
      </c>
      <c r="M851" s="127"/>
      <c r="N851" s="184">
        <v>2.4500000000000002</v>
      </c>
      <c r="P851" s="155" t="s">
        <v>302</v>
      </c>
      <c r="Q851" s="152"/>
      <c r="R851" s="155" t="s">
        <v>352</v>
      </c>
      <c r="T851" s="159">
        <v>-45</v>
      </c>
      <c r="U851" s="23"/>
      <c r="V851" s="153">
        <v>431280</v>
      </c>
      <c r="W851" s="131"/>
      <c r="X851" s="162">
        <v>2.2599999999999998</v>
      </c>
      <c r="Y851" s="23"/>
      <c r="Z851" s="152">
        <f t="shared" si="107"/>
        <v>-37075</v>
      </c>
    </row>
    <row r="852" spans="1:26" x14ac:dyDescent="0.2">
      <c r="A852" s="116">
        <v>367</v>
      </c>
      <c r="B852" s="36" t="s">
        <v>329</v>
      </c>
      <c r="C852" s="148"/>
      <c r="D852" s="146">
        <v>21436231.82</v>
      </c>
      <c r="E852" s="21"/>
      <c r="F852" s="155" t="s">
        <v>302</v>
      </c>
      <c r="G852" s="152"/>
      <c r="H852" s="155" t="s">
        <v>364</v>
      </c>
      <c r="I852" s="23"/>
      <c r="J852" s="159">
        <v>-35</v>
      </c>
      <c r="K852" s="21"/>
      <c r="L852" s="149">
        <f t="shared" si="106"/>
        <v>538049</v>
      </c>
      <c r="M852" s="127"/>
      <c r="N852" s="184">
        <v>2.5099999999999998</v>
      </c>
      <c r="P852" s="155" t="s">
        <v>302</v>
      </c>
      <c r="Q852" s="152"/>
      <c r="R852" s="155" t="s">
        <v>365</v>
      </c>
      <c r="T852" s="159">
        <v>-40</v>
      </c>
      <c r="U852" s="23"/>
      <c r="V852" s="153">
        <v>509836</v>
      </c>
      <c r="W852" s="131"/>
      <c r="X852" s="162">
        <v>2.38</v>
      </c>
      <c r="Y852" s="23"/>
      <c r="Z852" s="152">
        <f t="shared" si="107"/>
        <v>-28213</v>
      </c>
    </row>
    <row r="853" spans="1:26" x14ac:dyDescent="0.2">
      <c r="A853" s="116">
        <v>368</v>
      </c>
      <c r="B853" s="36" t="s">
        <v>346</v>
      </c>
      <c r="C853" s="148"/>
      <c r="D853" s="146">
        <v>58956428.25</v>
      </c>
      <c r="E853" s="21"/>
      <c r="F853" s="155" t="s">
        <v>302</v>
      </c>
      <c r="G853" s="152"/>
      <c r="H853" s="155" t="s">
        <v>394</v>
      </c>
      <c r="I853" s="23"/>
      <c r="J853" s="159">
        <v>-35</v>
      </c>
      <c r="K853" s="21"/>
      <c r="L853" s="149">
        <f t="shared" si="106"/>
        <v>1338311</v>
      </c>
      <c r="M853" s="127"/>
      <c r="N853" s="184">
        <v>2.27</v>
      </c>
      <c r="P853" s="155" t="s">
        <v>302</v>
      </c>
      <c r="Q853" s="152"/>
      <c r="R853" s="155" t="s">
        <v>394</v>
      </c>
      <c r="T853" s="159">
        <v>-40</v>
      </c>
      <c r="U853" s="23"/>
      <c r="V853" s="153">
        <v>1429293</v>
      </c>
      <c r="W853" s="131"/>
      <c r="X853" s="162">
        <v>2.42</v>
      </c>
      <c r="Y853" s="23"/>
      <c r="Z853" s="152">
        <f t="shared" si="107"/>
        <v>90982</v>
      </c>
    </row>
    <row r="854" spans="1:26" x14ac:dyDescent="0.2">
      <c r="A854" s="116">
        <v>369.1</v>
      </c>
      <c r="B854" s="36" t="s">
        <v>349</v>
      </c>
      <c r="C854" s="148"/>
      <c r="D854" s="146">
        <v>11295095.470000001</v>
      </c>
      <c r="E854" s="21"/>
      <c r="F854" s="155" t="s">
        <v>302</v>
      </c>
      <c r="G854" s="152"/>
      <c r="H854" s="155" t="s">
        <v>337</v>
      </c>
      <c r="I854" s="23"/>
      <c r="J854" s="159">
        <v>-30</v>
      </c>
      <c r="K854" s="21"/>
      <c r="L854" s="149">
        <f t="shared" si="106"/>
        <v>258658</v>
      </c>
      <c r="M854" s="127"/>
      <c r="N854" s="184">
        <v>2.29</v>
      </c>
      <c r="P854" s="155" t="s">
        <v>302</v>
      </c>
      <c r="Q854" s="152"/>
      <c r="R854" s="155" t="s">
        <v>341</v>
      </c>
      <c r="T854" s="159">
        <v>-50</v>
      </c>
      <c r="U854" s="23"/>
      <c r="V854" s="153">
        <v>299072</v>
      </c>
      <c r="W854" s="131"/>
      <c r="X854" s="162">
        <v>2.65</v>
      </c>
      <c r="Y854" s="23"/>
      <c r="Z854" s="152">
        <f t="shared" si="107"/>
        <v>40414</v>
      </c>
    </row>
    <row r="855" spans="1:26" x14ac:dyDescent="0.2">
      <c r="A855" s="116">
        <v>369.2</v>
      </c>
      <c r="B855" s="36" t="s">
        <v>350</v>
      </c>
      <c r="C855" s="148"/>
      <c r="D855" s="146">
        <v>17701997.370000001</v>
      </c>
      <c r="E855" s="21"/>
      <c r="F855" s="155" t="s">
        <v>302</v>
      </c>
      <c r="G855" s="152"/>
      <c r="H855" s="155" t="s">
        <v>352</v>
      </c>
      <c r="I855" s="23"/>
      <c r="J855" s="159">
        <v>-40</v>
      </c>
      <c r="K855" s="21"/>
      <c r="L855" s="149">
        <f t="shared" si="106"/>
        <v>396525</v>
      </c>
      <c r="M855" s="127"/>
      <c r="N855" s="184">
        <v>2.2400000000000002</v>
      </c>
      <c r="P855" s="155" t="s">
        <v>302</v>
      </c>
      <c r="Q855" s="152"/>
      <c r="R855" s="155" t="s">
        <v>352</v>
      </c>
      <c r="T855" s="159">
        <v>-50</v>
      </c>
      <c r="U855" s="23"/>
      <c r="V855" s="153">
        <v>425035</v>
      </c>
      <c r="W855" s="131"/>
      <c r="X855" s="162">
        <v>2.4</v>
      </c>
      <c r="Y855" s="23"/>
      <c r="Z855" s="152">
        <f t="shared" si="107"/>
        <v>28510</v>
      </c>
    </row>
    <row r="856" spans="1:26" x14ac:dyDescent="0.2">
      <c r="A856" s="116">
        <v>370</v>
      </c>
      <c r="B856" s="36" t="s">
        <v>353</v>
      </c>
      <c r="C856" s="148"/>
      <c r="D856" s="146">
        <v>3671506.02</v>
      </c>
      <c r="E856" s="21"/>
      <c r="F856" s="155" t="s">
        <v>302</v>
      </c>
      <c r="G856" s="152"/>
      <c r="H856" s="155" t="s">
        <v>395</v>
      </c>
      <c r="I856" s="23"/>
      <c r="J856" s="159">
        <v>-4</v>
      </c>
      <c r="K856" s="21"/>
      <c r="L856" s="149">
        <f t="shared" si="106"/>
        <v>126667</v>
      </c>
      <c r="M856" s="127"/>
      <c r="N856" s="184">
        <v>3.45</v>
      </c>
      <c r="P856" s="155" t="s">
        <v>302</v>
      </c>
      <c r="Q856" s="152"/>
      <c r="R856" s="155" t="s">
        <v>355</v>
      </c>
      <c r="T856" s="159">
        <v>-3</v>
      </c>
      <c r="U856" s="23"/>
      <c r="V856" s="153">
        <v>172647</v>
      </c>
      <c r="W856" s="131"/>
      <c r="X856" s="162">
        <v>4.7</v>
      </c>
      <c r="Y856" s="23"/>
      <c r="Z856" s="152">
        <f t="shared" si="107"/>
        <v>45980</v>
      </c>
    </row>
    <row r="857" spans="1:26" x14ac:dyDescent="0.2">
      <c r="A857" s="116">
        <v>371</v>
      </c>
      <c r="B857" s="36" t="s">
        <v>356</v>
      </c>
      <c r="C857" s="148"/>
      <c r="D857" s="146">
        <v>250929.78</v>
      </c>
      <c r="E857" s="21"/>
      <c r="F857" s="155" t="s">
        <v>302</v>
      </c>
      <c r="G857" s="152"/>
      <c r="H857" s="155" t="s">
        <v>357</v>
      </c>
      <c r="I857" s="23"/>
      <c r="J857" s="159">
        <v>-50</v>
      </c>
      <c r="K857" s="21"/>
      <c r="L857" s="149">
        <f t="shared" si="106"/>
        <v>13349</v>
      </c>
      <c r="M857" s="127"/>
      <c r="N857" s="184">
        <v>5.32</v>
      </c>
      <c r="P857" s="155" t="s">
        <v>302</v>
      </c>
      <c r="Q857" s="152"/>
      <c r="R857" s="155" t="s">
        <v>396</v>
      </c>
      <c r="T857" s="159">
        <v>-50</v>
      </c>
      <c r="U857" s="23"/>
      <c r="V857" s="153">
        <v>12762</v>
      </c>
      <c r="W857" s="131"/>
      <c r="X857" s="162">
        <v>5.09</v>
      </c>
      <c r="Y857" s="23"/>
      <c r="Z857" s="152">
        <f t="shared" si="107"/>
        <v>-587</v>
      </c>
    </row>
    <row r="858" spans="1:26" x14ac:dyDescent="0.2">
      <c r="A858" s="116">
        <v>373</v>
      </c>
      <c r="B858" s="36" t="s">
        <v>359</v>
      </c>
      <c r="C858" s="148"/>
      <c r="D858" s="146">
        <v>850635.87</v>
      </c>
      <c r="E858" s="21"/>
      <c r="F858" s="155" t="s">
        <v>302</v>
      </c>
      <c r="G858" s="152"/>
      <c r="H858" s="155" t="s">
        <v>397</v>
      </c>
      <c r="I858" s="23"/>
      <c r="J858" s="159">
        <v>-30</v>
      </c>
      <c r="K858" s="21"/>
      <c r="L858" s="149">
        <f t="shared" si="106"/>
        <v>29942</v>
      </c>
      <c r="M858" s="127"/>
      <c r="N858" s="184">
        <v>3.52</v>
      </c>
      <c r="P858" s="155" t="s">
        <v>302</v>
      </c>
      <c r="Q858" s="152"/>
      <c r="R858" s="155" t="s">
        <v>398</v>
      </c>
      <c r="T858" s="159">
        <v>-45</v>
      </c>
      <c r="U858" s="23"/>
      <c r="V858" s="153">
        <v>33158</v>
      </c>
      <c r="W858" s="131"/>
      <c r="X858" s="162">
        <v>3.9</v>
      </c>
      <c r="Y858" s="23"/>
      <c r="Z858" s="152">
        <f t="shared" si="107"/>
        <v>3216</v>
      </c>
    </row>
    <row r="859" spans="1:26" x14ac:dyDescent="0.2">
      <c r="A859" s="136"/>
      <c r="B859" s="50" t="s">
        <v>399</v>
      </c>
      <c r="C859" s="148"/>
      <c r="D859" s="205">
        <f>+SUBTOTAL(9,D845:D858)</f>
        <v>280326705.57999992</v>
      </c>
      <c r="E859" s="51"/>
      <c r="F859" s="151"/>
      <c r="G859" s="152"/>
      <c r="H859" s="23"/>
      <c r="I859" s="23"/>
      <c r="J859" s="130"/>
      <c r="K859" s="51"/>
      <c r="L859" s="206">
        <f>+SUBTOTAL(9,L845:L858)</f>
        <v>7472463</v>
      </c>
      <c r="M859" s="127"/>
      <c r="N859" s="196">
        <f>+ROUND(L859/$D859*100,2)</f>
        <v>2.67</v>
      </c>
      <c r="P859" s="151"/>
      <c r="Q859" s="152"/>
      <c r="T859" s="130"/>
      <c r="U859" s="52"/>
      <c r="V859" s="207">
        <f>+SUBTOTAL(9,V845:V858)</f>
        <v>7570061</v>
      </c>
      <c r="W859" s="131"/>
      <c r="X859" s="197">
        <f>+ROUND(V859/D859*100,2)</f>
        <v>2.7</v>
      </c>
      <c r="Y859" s="23"/>
      <c r="Z859" s="208">
        <f>+SUBTOTAL(9,Z845:Z858)</f>
        <v>97598</v>
      </c>
    </row>
    <row r="860" spans="1:26" x14ac:dyDescent="0.2">
      <c r="A860" s="116"/>
      <c r="B860" s="21"/>
      <c r="C860" s="148"/>
      <c r="D860" s="146"/>
      <c r="E860" s="21"/>
      <c r="F860" s="151"/>
      <c r="G860" s="152"/>
      <c r="H860" s="23"/>
      <c r="I860" s="23"/>
      <c r="J860" s="130"/>
      <c r="K860" s="21"/>
      <c r="L860" s="149"/>
      <c r="M860" s="127"/>
      <c r="N860" s="150"/>
      <c r="P860" s="151"/>
      <c r="Q860" s="152"/>
      <c r="T860" s="130"/>
      <c r="U860" s="23"/>
      <c r="V860" s="153"/>
      <c r="W860" s="131"/>
      <c r="X860" s="154"/>
      <c r="Y860" s="23"/>
      <c r="Z860" s="152"/>
    </row>
    <row r="861" spans="1:26" x14ac:dyDescent="0.2">
      <c r="A861" s="136"/>
      <c r="B861" s="74" t="s">
        <v>400</v>
      </c>
      <c r="C861" s="148"/>
      <c r="D861" s="146"/>
      <c r="E861" s="21"/>
      <c r="F861" s="151"/>
      <c r="G861" s="152"/>
      <c r="H861" s="23"/>
      <c r="I861" s="23"/>
      <c r="J861" s="130"/>
      <c r="K861" s="21"/>
      <c r="L861" s="149"/>
      <c r="M861" s="127"/>
      <c r="N861" s="150"/>
      <c r="P861" s="151"/>
      <c r="Q861" s="152"/>
      <c r="T861" s="130"/>
      <c r="U861" s="23"/>
      <c r="V861" s="153"/>
      <c r="W861" s="131"/>
      <c r="X861" s="154"/>
      <c r="Y861" s="23"/>
      <c r="Z861" s="152"/>
    </row>
    <row r="862" spans="1:26" x14ac:dyDescent="0.2">
      <c r="A862" s="116">
        <v>360.2</v>
      </c>
      <c r="B862" s="70" t="s">
        <v>312</v>
      </c>
      <c r="C862" s="148"/>
      <c r="D862" s="146">
        <v>11938898.449999999</v>
      </c>
      <c r="E862" s="21"/>
      <c r="F862" s="155" t="s">
        <v>302</v>
      </c>
      <c r="G862" s="152"/>
      <c r="H862" s="155" t="s">
        <v>352</v>
      </c>
      <c r="I862" s="23"/>
      <c r="J862" s="159">
        <v>0</v>
      </c>
      <c r="K862" s="21"/>
      <c r="L862" s="149">
        <f t="shared" ref="L862:L874" si="108">+ROUND(N862*D862/100,0)</f>
        <v>198186</v>
      </c>
      <c r="M862" s="127"/>
      <c r="N862" s="184">
        <v>1.66</v>
      </c>
      <c r="P862" s="155" t="s">
        <v>302</v>
      </c>
      <c r="Q862" s="152"/>
      <c r="R862" s="155" t="s">
        <v>391</v>
      </c>
      <c r="T862" s="159">
        <v>0</v>
      </c>
      <c r="U862" s="23"/>
      <c r="V862" s="153">
        <v>185781</v>
      </c>
      <c r="W862" s="131"/>
      <c r="X862" s="162">
        <v>1.56</v>
      </c>
      <c r="Y862" s="23"/>
      <c r="Z862" s="152">
        <f t="shared" ref="Z862:Z875" si="109">+V862-L862</f>
        <v>-12405</v>
      </c>
    </row>
    <row r="863" spans="1:26" x14ac:dyDescent="0.2">
      <c r="A863" s="116">
        <v>361</v>
      </c>
      <c r="B863" s="70" t="s">
        <v>66</v>
      </c>
      <c r="C863" s="148"/>
      <c r="D863" s="146">
        <v>56355070.859999999</v>
      </c>
      <c r="E863" s="21"/>
      <c r="F863" s="155" t="s">
        <v>302</v>
      </c>
      <c r="G863" s="152"/>
      <c r="H863" s="155" t="s">
        <v>278</v>
      </c>
      <c r="I863" s="23"/>
      <c r="J863" s="159">
        <v>0</v>
      </c>
      <c r="K863" s="21"/>
      <c r="L863" s="149">
        <f t="shared" si="108"/>
        <v>935494</v>
      </c>
      <c r="M863" s="127"/>
      <c r="N863" s="184">
        <v>1.66</v>
      </c>
      <c r="P863" s="155" t="s">
        <v>302</v>
      </c>
      <c r="Q863" s="152"/>
      <c r="R863" s="155" t="s">
        <v>323</v>
      </c>
      <c r="T863" s="159">
        <v>-10</v>
      </c>
      <c r="U863" s="23"/>
      <c r="V863" s="153">
        <v>1055346</v>
      </c>
      <c r="W863" s="131"/>
      <c r="X863" s="162">
        <v>1.87</v>
      </c>
      <c r="Y863" s="23"/>
      <c r="Z863" s="152">
        <f t="shared" si="109"/>
        <v>119852</v>
      </c>
    </row>
    <row r="864" spans="1:26" x14ac:dyDescent="0.2">
      <c r="A864" s="116">
        <v>362</v>
      </c>
      <c r="B864" s="70" t="s">
        <v>315</v>
      </c>
      <c r="C864" s="148"/>
      <c r="D864" s="146">
        <v>493380764.66000003</v>
      </c>
      <c r="E864" s="21"/>
      <c r="F864" s="155" t="s">
        <v>302</v>
      </c>
      <c r="G864" s="152"/>
      <c r="H864" s="155" t="s">
        <v>401</v>
      </c>
      <c r="I864" s="23"/>
      <c r="J864" s="159">
        <v>-10</v>
      </c>
      <c r="K864" s="21"/>
      <c r="L864" s="149">
        <f t="shared" si="108"/>
        <v>11545110</v>
      </c>
      <c r="M864" s="127"/>
      <c r="N864" s="184">
        <v>2.34</v>
      </c>
      <c r="P864" s="155" t="s">
        <v>302</v>
      </c>
      <c r="Q864" s="152"/>
      <c r="R864" s="155" t="s">
        <v>74</v>
      </c>
      <c r="T864" s="159">
        <v>-15</v>
      </c>
      <c r="U864" s="23"/>
      <c r="V864" s="153">
        <v>11492106</v>
      </c>
      <c r="W864" s="131"/>
      <c r="X864" s="162">
        <v>2.33</v>
      </c>
      <c r="Y864" s="23"/>
      <c r="Z864" s="152">
        <f t="shared" si="109"/>
        <v>-53004</v>
      </c>
    </row>
    <row r="865" spans="1:26" x14ac:dyDescent="0.2">
      <c r="A865" s="116">
        <v>362.7</v>
      </c>
      <c r="B865" s="36" t="s">
        <v>317</v>
      </c>
      <c r="C865" s="148"/>
      <c r="D865" s="209">
        <v>0</v>
      </c>
      <c r="E865" s="21"/>
      <c r="F865" s="155"/>
      <c r="G865" s="152"/>
      <c r="H865" s="155" t="s">
        <v>402</v>
      </c>
      <c r="I865" s="23"/>
      <c r="J865" s="159">
        <v>0</v>
      </c>
      <c r="K865" s="21"/>
      <c r="L865" s="149">
        <f t="shared" si="108"/>
        <v>0</v>
      </c>
      <c r="M865" s="127"/>
      <c r="N865" s="184">
        <v>3.18</v>
      </c>
      <c r="P865" s="155"/>
      <c r="Q865" s="152"/>
      <c r="R865" s="155"/>
      <c r="T865" s="159"/>
      <c r="U865" s="23"/>
      <c r="V865" s="153">
        <v>0</v>
      </c>
      <c r="W865" s="131"/>
      <c r="X865" s="162">
        <v>0</v>
      </c>
      <c r="Y865" s="23"/>
      <c r="Z865" s="153">
        <f t="shared" si="109"/>
        <v>0</v>
      </c>
    </row>
    <row r="866" spans="1:26" x14ac:dyDescent="0.2">
      <c r="A866" s="116">
        <v>364</v>
      </c>
      <c r="B866" s="70" t="s">
        <v>340</v>
      </c>
      <c r="C866" s="148"/>
      <c r="D866" s="146">
        <v>428831180.30000001</v>
      </c>
      <c r="E866" s="21"/>
      <c r="F866" s="155" t="s">
        <v>302</v>
      </c>
      <c r="G866" s="152"/>
      <c r="H866" s="155" t="s">
        <v>388</v>
      </c>
      <c r="I866" s="23"/>
      <c r="J866" s="159">
        <v>-80</v>
      </c>
      <c r="K866" s="21"/>
      <c r="L866" s="149">
        <f t="shared" si="108"/>
        <v>15395039</v>
      </c>
      <c r="M866" s="127"/>
      <c r="N866" s="184">
        <v>3.59</v>
      </c>
      <c r="P866" s="155" t="s">
        <v>302</v>
      </c>
      <c r="Q866" s="152"/>
      <c r="R866" s="155" t="s">
        <v>388</v>
      </c>
      <c r="T866" s="159">
        <v>-85</v>
      </c>
      <c r="U866" s="23"/>
      <c r="V866" s="153">
        <v>16071953</v>
      </c>
      <c r="W866" s="131"/>
      <c r="X866" s="162">
        <v>3.75</v>
      </c>
      <c r="Y866" s="23"/>
      <c r="Z866" s="152">
        <f t="shared" si="109"/>
        <v>676914</v>
      </c>
    </row>
    <row r="867" spans="1:26" x14ac:dyDescent="0.2">
      <c r="A867" s="116">
        <v>365</v>
      </c>
      <c r="B867" s="70" t="s">
        <v>324</v>
      </c>
      <c r="C867" s="148"/>
      <c r="D867" s="146">
        <v>251820232.19999999</v>
      </c>
      <c r="E867" s="21"/>
      <c r="F867" s="155" t="s">
        <v>302</v>
      </c>
      <c r="G867" s="152"/>
      <c r="H867" s="155" t="s">
        <v>403</v>
      </c>
      <c r="I867" s="23"/>
      <c r="J867" s="159">
        <v>-45</v>
      </c>
      <c r="K867" s="21"/>
      <c r="L867" s="149">
        <f t="shared" si="108"/>
        <v>7000602</v>
      </c>
      <c r="M867" s="127"/>
      <c r="N867" s="184">
        <v>2.78</v>
      </c>
      <c r="P867" s="155" t="s">
        <v>302</v>
      </c>
      <c r="Q867" s="152"/>
      <c r="R867" s="155" t="s">
        <v>404</v>
      </c>
      <c r="T867" s="159">
        <v>-40</v>
      </c>
      <c r="U867" s="23"/>
      <c r="V867" s="153">
        <v>6559293</v>
      </c>
      <c r="W867" s="131"/>
      <c r="X867" s="162">
        <v>2.6</v>
      </c>
      <c r="Y867" s="23"/>
      <c r="Z867" s="152">
        <f t="shared" si="109"/>
        <v>-441309</v>
      </c>
    </row>
    <row r="868" spans="1:26" x14ac:dyDescent="0.2">
      <c r="A868" s="116">
        <v>366</v>
      </c>
      <c r="B868" s="70" t="s">
        <v>327</v>
      </c>
      <c r="C868" s="148"/>
      <c r="D868" s="146">
        <v>228620172.37</v>
      </c>
      <c r="E868" s="21"/>
      <c r="F868" s="155" t="s">
        <v>302</v>
      </c>
      <c r="G868" s="152"/>
      <c r="H868" s="155" t="s">
        <v>323</v>
      </c>
      <c r="I868" s="23"/>
      <c r="J868" s="159">
        <v>-50</v>
      </c>
      <c r="K868" s="21"/>
      <c r="L868" s="149">
        <f t="shared" si="108"/>
        <v>5692642</v>
      </c>
      <c r="M868" s="127"/>
      <c r="N868" s="184">
        <v>2.4900000000000002</v>
      </c>
      <c r="P868" s="155" t="s">
        <v>302</v>
      </c>
      <c r="Q868" s="152"/>
      <c r="R868" s="155" t="s">
        <v>276</v>
      </c>
      <c r="T868" s="159">
        <v>-45</v>
      </c>
      <c r="U868" s="23"/>
      <c r="V868" s="153">
        <v>5606614</v>
      </c>
      <c r="W868" s="131"/>
      <c r="X868" s="162">
        <v>2.4500000000000002</v>
      </c>
      <c r="Y868" s="23"/>
      <c r="Z868" s="152">
        <f t="shared" si="109"/>
        <v>-86028</v>
      </c>
    </row>
    <row r="869" spans="1:26" x14ac:dyDescent="0.2">
      <c r="A869" s="116">
        <v>367</v>
      </c>
      <c r="B869" s="70" t="s">
        <v>329</v>
      </c>
      <c r="C869" s="148"/>
      <c r="D869" s="146">
        <v>599853482.87</v>
      </c>
      <c r="E869" s="21"/>
      <c r="F869" s="155" t="s">
        <v>302</v>
      </c>
      <c r="G869" s="152"/>
      <c r="H869" s="155" t="s">
        <v>253</v>
      </c>
      <c r="I869" s="23"/>
      <c r="J869" s="159">
        <v>-25</v>
      </c>
      <c r="K869" s="21"/>
      <c r="L869" s="149">
        <f t="shared" si="108"/>
        <v>14936352</v>
      </c>
      <c r="M869" s="127"/>
      <c r="N869" s="184">
        <v>2.4900000000000002</v>
      </c>
      <c r="P869" s="155" t="s">
        <v>302</v>
      </c>
      <c r="Q869" s="152"/>
      <c r="R869" s="155" t="s">
        <v>276</v>
      </c>
      <c r="T869" s="159">
        <v>-20</v>
      </c>
      <c r="U869" s="23"/>
      <c r="V869" s="153">
        <v>11972149</v>
      </c>
      <c r="W869" s="131"/>
      <c r="X869" s="162">
        <v>2</v>
      </c>
      <c r="Y869" s="23"/>
      <c r="Z869" s="152">
        <f t="shared" si="109"/>
        <v>-2964203</v>
      </c>
    </row>
    <row r="870" spans="1:26" x14ac:dyDescent="0.2">
      <c r="A870" s="116">
        <v>368</v>
      </c>
      <c r="B870" s="70" t="s">
        <v>346</v>
      </c>
      <c r="C870" s="148"/>
      <c r="D870" s="146">
        <v>606828103.76999998</v>
      </c>
      <c r="E870" s="21"/>
      <c r="F870" s="155" t="s">
        <v>302</v>
      </c>
      <c r="G870" s="152"/>
      <c r="H870" s="155" t="s">
        <v>372</v>
      </c>
      <c r="I870" s="23"/>
      <c r="J870" s="159">
        <v>-5</v>
      </c>
      <c r="K870" s="21"/>
      <c r="L870" s="149">
        <f t="shared" si="108"/>
        <v>14139095</v>
      </c>
      <c r="M870" s="127"/>
      <c r="N870" s="184">
        <v>2.33</v>
      </c>
      <c r="P870" s="155" t="s">
        <v>302</v>
      </c>
      <c r="Q870" s="152"/>
      <c r="R870" s="155" t="s">
        <v>405</v>
      </c>
      <c r="T870" s="159">
        <v>-10</v>
      </c>
      <c r="U870" s="23"/>
      <c r="V870" s="153">
        <v>14413463</v>
      </c>
      <c r="W870" s="131"/>
      <c r="X870" s="162">
        <v>2.38</v>
      </c>
      <c r="Y870" s="23"/>
      <c r="Z870" s="152">
        <f t="shared" si="109"/>
        <v>274368</v>
      </c>
    </row>
    <row r="871" spans="1:26" x14ac:dyDescent="0.2">
      <c r="A871" s="116">
        <v>369</v>
      </c>
      <c r="B871" s="70" t="s">
        <v>406</v>
      </c>
      <c r="C871" s="148"/>
      <c r="D871" s="146">
        <v>367554876.00999999</v>
      </c>
      <c r="E871" s="21"/>
      <c r="F871" s="155" t="s">
        <v>302</v>
      </c>
      <c r="G871" s="152"/>
      <c r="H871" s="155" t="s">
        <v>407</v>
      </c>
      <c r="I871" s="23"/>
      <c r="J871" s="159">
        <v>-25</v>
      </c>
      <c r="K871" s="21"/>
      <c r="L871" s="149">
        <f t="shared" si="108"/>
        <v>8343496</v>
      </c>
      <c r="M871" s="127"/>
      <c r="N871" s="184">
        <v>2.27</v>
      </c>
      <c r="P871" s="155" t="s">
        <v>302</v>
      </c>
      <c r="Q871" s="152"/>
      <c r="R871" s="155" t="s">
        <v>365</v>
      </c>
      <c r="T871" s="159">
        <v>-30</v>
      </c>
      <c r="U871" s="23"/>
      <c r="V871" s="153">
        <v>8891993</v>
      </c>
      <c r="W871" s="131"/>
      <c r="X871" s="162">
        <v>2.42</v>
      </c>
      <c r="Y871" s="23"/>
      <c r="Z871" s="152">
        <f t="shared" si="109"/>
        <v>548497</v>
      </c>
    </row>
    <row r="872" spans="1:26" x14ac:dyDescent="0.2">
      <c r="A872" s="116">
        <v>370</v>
      </c>
      <c r="B872" s="70" t="s">
        <v>353</v>
      </c>
      <c r="C872" s="148"/>
      <c r="D872" s="146">
        <v>90501350.620000005</v>
      </c>
      <c r="E872" s="21"/>
      <c r="F872" s="155" t="s">
        <v>302</v>
      </c>
      <c r="G872" s="152"/>
      <c r="H872" s="155" t="s">
        <v>371</v>
      </c>
      <c r="I872" s="23"/>
      <c r="J872" s="159">
        <v>-2</v>
      </c>
      <c r="K872" s="21"/>
      <c r="L872" s="149">
        <f t="shared" si="108"/>
        <v>3529553</v>
      </c>
      <c r="M872" s="127"/>
      <c r="N872" s="184">
        <v>3.9</v>
      </c>
      <c r="P872" s="155" t="s">
        <v>302</v>
      </c>
      <c r="Q872" s="152"/>
      <c r="R872" s="155" t="s">
        <v>355</v>
      </c>
      <c r="T872" s="159">
        <v>-3</v>
      </c>
      <c r="U872" s="23"/>
      <c r="V872" s="153">
        <v>5459240</v>
      </c>
      <c r="W872" s="131"/>
      <c r="X872" s="162">
        <v>6.03</v>
      </c>
      <c r="Y872" s="23"/>
      <c r="Z872" s="152">
        <f t="shared" si="109"/>
        <v>1929687</v>
      </c>
    </row>
    <row r="873" spans="1:26" x14ac:dyDescent="0.2">
      <c r="A873" s="116">
        <v>371</v>
      </c>
      <c r="B873" s="70" t="s">
        <v>356</v>
      </c>
      <c r="C873" s="148"/>
      <c r="D873" s="146">
        <v>3627206.5</v>
      </c>
      <c r="E873" s="21"/>
      <c r="F873" s="155" t="s">
        <v>302</v>
      </c>
      <c r="G873" s="152"/>
      <c r="H873" s="155" t="s">
        <v>357</v>
      </c>
      <c r="I873" s="23"/>
      <c r="J873" s="159">
        <v>-60</v>
      </c>
      <c r="K873" s="21"/>
      <c r="L873" s="149">
        <f t="shared" si="108"/>
        <v>231053</v>
      </c>
      <c r="M873" s="127"/>
      <c r="N873" s="184">
        <v>6.37</v>
      </c>
      <c r="P873" s="155" t="s">
        <v>302</v>
      </c>
      <c r="Q873" s="152"/>
      <c r="R873" s="155" t="s">
        <v>357</v>
      </c>
      <c r="T873" s="159">
        <v>-60</v>
      </c>
      <c r="U873" s="23"/>
      <c r="V873" s="153">
        <v>235297</v>
      </c>
      <c r="W873" s="131"/>
      <c r="X873" s="162">
        <v>6.49</v>
      </c>
      <c r="Y873" s="23"/>
      <c r="Z873" s="152">
        <f t="shared" si="109"/>
        <v>4244</v>
      </c>
    </row>
    <row r="874" spans="1:26" x14ac:dyDescent="0.2">
      <c r="A874" s="116">
        <v>373</v>
      </c>
      <c r="B874" s="70" t="s">
        <v>359</v>
      </c>
      <c r="C874" s="148"/>
      <c r="D874" s="146">
        <v>20998905.260000002</v>
      </c>
      <c r="E874" s="21"/>
      <c r="F874" s="155" t="s">
        <v>302</v>
      </c>
      <c r="G874" s="152"/>
      <c r="H874" s="155" t="s">
        <v>408</v>
      </c>
      <c r="I874" s="23"/>
      <c r="J874" s="159">
        <v>-20</v>
      </c>
      <c r="K874" s="21"/>
      <c r="L874" s="149">
        <f t="shared" si="108"/>
        <v>1003748</v>
      </c>
      <c r="M874" s="127"/>
      <c r="N874" s="184">
        <v>4.78</v>
      </c>
      <c r="P874" s="155" t="s">
        <v>302</v>
      </c>
      <c r="Q874" s="152"/>
      <c r="R874" s="155" t="s">
        <v>408</v>
      </c>
      <c r="T874" s="159">
        <v>-30</v>
      </c>
      <c r="U874" s="23"/>
      <c r="V874" s="153">
        <v>1154915</v>
      </c>
      <c r="W874" s="131"/>
      <c r="X874" s="162">
        <v>5.5</v>
      </c>
      <c r="Y874" s="23"/>
      <c r="Z874" s="152">
        <f t="shared" si="109"/>
        <v>151167</v>
      </c>
    </row>
    <row r="875" spans="1:26" x14ac:dyDescent="0.2">
      <c r="A875" s="116"/>
      <c r="B875" s="70" t="s">
        <v>83</v>
      </c>
      <c r="C875" s="148"/>
      <c r="D875" s="146"/>
      <c r="E875" s="21"/>
      <c r="F875" s="155"/>
      <c r="G875" s="152"/>
      <c r="H875" s="155"/>
      <c r="I875" s="23"/>
      <c r="J875" s="159"/>
      <c r="K875" s="21"/>
      <c r="L875" s="149">
        <v>-23109549</v>
      </c>
      <c r="M875" s="127"/>
      <c r="N875" s="184"/>
      <c r="P875" s="155"/>
      <c r="Q875" s="152"/>
      <c r="R875" s="155"/>
      <c r="T875" s="159"/>
      <c r="U875" s="23"/>
      <c r="V875" s="153">
        <v>0</v>
      </c>
      <c r="W875" s="131"/>
      <c r="X875" s="162"/>
      <c r="Y875" s="23"/>
      <c r="Z875" s="152">
        <f t="shared" si="109"/>
        <v>23109549</v>
      </c>
    </row>
    <row r="876" spans="1:26" x14ac:dyDescent="0.2">
      <c r="A876" s="136"/>
      <c r="B876" s="50" t="s">
        <v>409</v>
      </c>
      <c r="C876" s="148"/>
      <c r="D876" s="205">
        <f>+SUBTOTAL(9,D862:D874)</f>
        <v>3160310243.8699999</v>
      </c>
      <c r="E876" s="51"/>
      <c r="F876" s="151"/>
      <c r="G876" s="152"/>
      <c r="H876" s="23"/>
      <c r="I876" s="23"/>
      <c r="J876" s="130"/>
      <c r="K876" s="51"/>
      <c r="L876" s="206">
        <f>+SUBTOTAL(9,L862:L875)</f>
        <v>59840821</v>
      </c>
      <c r="M876" s="138"/>
      <c r="N876" s="196">
        <f>+ROUND(L876/$D876*100,2)</f>
        <v>1.89</v>
      </c>
      <c r="P876" s="151"/>
      <c r="Q876" s="152"/>
      <c r="T876" s="130"/>
      <c r="U876" s="52"/>
      <c r="V876" s="207">
        <f>+SUBTOTAL(9,V862:V875)</f>
        <v>83098150</v>
      </c>
      <c r="W876" s="142"/>
      <c r="X876" s="197">
        <f>+ROUND(V876/D876*100,2)</f>
        <v>2.63</v>
      </c>
      <c r="Y876" s="23"/>
      <c r="Z876" s="207">
        <f>+SUBTOTAL(9,Z862:Z875)</f>
        <v>23257329</v>
      </c>
    </row>
    <row r="877" spans="1:26" x14ac:dyDescent="0.2">
      <c r="A877" s="116"/>
      <c r="B877" s="21"/>
      <c r="C877" s="148"/>
      <c r="D877" s="146"/>
      <c r="E877" s="21"/>
      <c r="F877" s="151"/>
      <c r="G877" s="152"/>
      <c r="H877" s="23"/>
      <c r="I877" s="23"/>
      <c r="J877" s="130"/>
      <c r="K877" s="21"/>
      <c r="L877" s="149"/>
      <c r="M877" s="127"/>
      <c r="N877" s="150"/>
      <c r="P877" s="151"/>
      <c r="Q877" s="152"/>
      <c r="T877" s="130"/>
      <c r="U877" s="23"/>
      <c r="V877" s="153"/>
      <c r="W877" s="131"/>
      <c r="X877" s="154"/>
      <c r="Y877" s="23"/>
      <c r="Z877" s="152"/>
    </row>
    <row r="878" spans="1:26" x14ac:dyDescent="0.2">
      <c r="A878" s="136"/>
      <c r="B878" s="74" t="s">
        <v>410</v>
      </c>
      <c r="C878" s="148"/>
      <c r="D878" s="146"/>
      <c r="E878" s="21"/>
      <c r="F878" s="151"/>
      <c r="G878" s="152"/>
      <c r="H878" s="23"/>
      <c r="I878" s="23"/>
      <c r="J878" s="130"/>
      <c r="K878" s="21"/>
      <c r="L878" s="149"/>
      <c r="M878" s="127"/>
      <c r="N878" s="150"/>
      <c r="P878" s="151"/>
      <c r="Q878" s="152"/>
      <c r="T878" s="130"/>
      <c r="U878" s="23"/>
      <c r="V878" s="153"/>
      <c r="W878" s="131"/>
      <c r="X878" s="154"/>
      <c r="Y878" s="23"/>
      <c r="Z878" s="152"/>
    </row>
    <row r="879" spans="1:26" x14ac:dyDescent="0.2">
      <c r="A879" s="116">
        <v>360.2</v>
      </c>
      <c r="B879" s="36" t="s">
        <v>312</v>
      </c>
      <c r="C879" s="148"/>
      <c r="D879" s="146">
        <v>1449822.57</v>
      </c>
      <c r="E879" s="21"/>
      <c r="F879" s="155" t="s">
        <v>302</v>
      </c>
      <c r="G879" s="152"/>
      <c r="H879" s="155" t="s">
        <v>375</v>
      </c>
      <c r="I879" s="23"/>
      <c r="J879" s="159">
        <v>0</v>
      </c>
      <c r="K879" s="21"/>
      <c r="L879" s="149">
        <f t="shared" ref="L879:L891" si="110">+ROUND(N879*D879/100,0)</f>
        <v>28851</v>
      </c>
      <c r="M879" s="127"/>
      <c r="N879" s="184">
        <v>1.99</v>
      </c>
      <c r="P879" s="155" t="s">
        <v>302</v>
      </c>
      <c r="Q879" s="152"/>
      <c r="R879" s="155" t="s">
        <v>352</v>
      </c>
      <c r="T879" s="159">
        <v>0</v>
      </c>
      <c r="U879" s="23"/>
      <c r="V879" s="153">
        <v>22203</v>
      </c>
      <c r="W879" s="131"/>
      <c r="X879" s="162">
        <v>1.53</v>
      </c>
      <c r="Y879" s="23"/>
      <c r="Z879" s="152">
        <f t="shared" ref="Z879:Z892" si="111">+V879-L879</f>
        <v>-6648</v>
      </c>
    </row>
    <row r="880" spans="1:26" x14ac:dyDescent="0.2">
      <c r="A880" s="116">
        <v>361</v>
      </c>
      <c r="B880" s="36" t="s">
        <v>66</v>
      </c>
      <c r="C880" s="148"/>
      <c r="D880" s="146">
        <v>2378777.35</v>
      </c>
      <c r="E880" s="21"/>
      <c r="F880" s="155" t="s">
        <v>302</v>
      </c>
      <c r="G880" s="152"/>
      <c r="H880" s="155" t="s">
        <v>323</v>
      </c>
      <c r="I880" s="23"/>
      <c r="J880" s="159">
        <v>0</v>
      </c>
      <c r="K880" s="21"/>
      <c r="L880" s="149">
        <f t="shared" si="110"/>
        <v>39488</v>
      </c>
      <c r="M880" s="127"/>
      <c r="N880" s="184">
        <v>1.66</v>
      </c>
      <c r="P880" s="155" t="s">
        <v>302</v>
      </c>
      <c r="Q880" s="152"/>
      <c r="R880" s="155" t="s">
        <v>326</v>
      </c>
      <c r="T880" s="159">
        <v>-5</v>
      </c>
      <c r="U880" s="23"/>
      <c r="V880" s="153">
        <v>35900</v>
      </c>
      <c r="W880" s="131"/>
      <c r="X880" s="162">
        <v>1.51</v>
      </c>
      <c r="Y880" s="23"/>
      <c r="Z880" s="152">
        <f t="shared" si="111"/>
        <v>-3588</v>
      </c>
    </row>
    <row r="881" spans="1:26" x14ac:dyDescent="0.2">
      <c r="A881" s="116">
        <v>362</v>
      </c>
      <c r="B881" s="36" t="s">
        <v>315</v>
      </c>
      <c r="C881" s="148"/>
      <c r="D881" s="146">
        <v>39481139.960000001</v>
      </c>
      <c r="E881" s="21"/>
      <c r="F881" s="155" t="s">
        <v>302</v>
      </c>
      <c r="G881" s="152"/>
      <c r="H881" s="155" t="s">
        <v>341</v>
      </c>
      <c r="I881" s="23"/>
      <c r="J881" s="159">
        <v>-10</v>
      </c>
      <c r="K881" s="21"/>
      <c r="L881" s="149">
        <f t="shared" si="110"/>
        <v>785675</v>
      </c>
      <c r="M881" s="127"/>
      <c r="N881" s="184">
        <v>1.99</v>
      </c>
      <c r="P881" s="155" t="s">
        <v>302</v>
      </c>
      <c r="Q881" s="152"/>
      <c r="R881" s="155" t="s">
        <v>341</v>
      </c>
      <c r="T881" s="159">
        <v>-15</v>
      </c>
      <c r="U881" s="23"/>
      <c r="V881" s="153">
        <v>778788</v>
      </c>
      <c r="W881" s="131"/>
      <c r="X881" s="162">
        <v>1.97</v>
      </c>
      <c r="Y881" s="23"/>
      <c r="Z881" s="152">
        <f t="shared" si="111"/>
        <v>-6887</v>
      </c>
    </row>
    <row r="882" spans="1:26" x14ac:dyDescent="0.2">
      <c r="A882" s="116">
        <v>362.7</v>
      </c>
      <c r="B882" s="36" t="s">
        <v>317</v>
      </c>
      <c r="C882" s="148"/>
      <c r="D882" s="209">
        <v>0</v>
      </c>
      <c r="E882" s="21"/>
      <c r="F882" s="155"/>
      <c r="G882" s="152"/>
      <c r="H882" s="155" t="s">
        <v>402</v>
      </c>
      <c r="I882" s="23"/>
      <c r="J882" s="159">
        <v>0</v>
      </c>
      <c r="K882" s="21"/>
      <c r="L882" s="149">
        <f t="shared" si="110"/>
        <v>0</v>
      </c>
      <c r="M882" s="127"/>
      <c r="N882" s="184">
        <v>2.09</v>
      </c>
      <c r="P882" s="155"/>
      <c r="Q882" s="152"/>
      <c r="R882" s="155"/>
      <c r="T882" s="159"/>
      <c r="U882" s="23"/>
      <c r="V882" s="153">
        <v>0</v>
      </c>
      <c r="W882" s="131"/>
      <c r="X882" s="162">
        <v>0</v>
      </c>
      <c r="Y882" s="23"/>
      <c r="Z882" s="153">
        <f t="shared" si="111"/>
        <v>0</v>
      </c>
    </row>
    <row r="883" spans="1:26" x14ac:dyDescent="0.2">
      <c r="A883" s="116">
        <v>364</v>
      </c>
      <c r="B883" s="36" t="s">
        <v>340</v>
      </c>
      <c r="C883" s="148"/>
      <c r="D883" s="146">
        <v>102788857.38</v>
      </c>
      <c r="E883" s="21"/>
      <c r="F883" s="155" t="s">
        <v>302</v>
      </c>
      <c r="G883" s="152"/>
      <c r="H883" s="155" t="s">
        <v>388</v>
      </c>
      <c r="I883" s="23"/>
      <c r="J883" s="159">
        <v>-80</v>
      </c>
      <c r="K883" s="21"/>
      <c r="L883" s="149">
        <f t="shared" si="110"/>
        <v>3690120</v>
      </c>
      <c r="M883" s="127"/>
      <c r="N883" s="184">
        <v>3.59</v>
      </c>
      <c r="P883" s="155" t="s">
        <v>302</v>
      </c>
      <c r="Q883" s="152"/>
      <c r="R883" s="155" t="s">
        <v>388</v>
      </c>
      <c r="T883" s="159">
        <v>-90</v>
      </c>
      <c r="U883" s="23"/>
      <c r="V883" s="153">
        <v>3769586</v>
      </c>
      <c r="W883" s="131"/>
      <c r="X883" s="162">
        <v>3.67</v>
      </c>
      <c r="Y883" s="23"/>
      <c r="Z883" s="152">
        <f t="shared" si="111"/>
        <v>79466</v>
      </c>
    </row>
    <row r="884" spans="1:26" x14ac:dyDescent="0.2">
      <c r="A884" s="116">
        <v>365</v>
      </c>
      <c r="B884" s="36" t="s">
        <v>324</v>
      </c>
      <c r="C884" s="148"/>
      <c r="D884" s="146">
        <v>41559160.539999999</v>
      </c>
      <c r="E884" s="21"/>
      <c r="F884" s="155" t="s">
        <v>302</v>
      </c>
      <c r="G884" s="152"/>
      <c r="H884" s="155" t="s">
        <v>403</v>
      </c>
      <c r="I884" s="23"/>
      <c r="J884" s="159">
        <v>-30</v>
      </c>
      <c r="K884" s="21"/>
      <c r="L884" s="149">
        <f t="shared" si="110"/>
        <v>1034823</v>
      </c>
      <c r="M884" s="127"/>
      <c r="N884" s="184">
        <v>2.4900000000000002</v>
      </c>
      <c r="P884" s="155" t="s">
        <v>302</v>
      </c>
      <c r="Q884" s="152"/>
      <c r="R884" s="155" t="s">
        <v>404</v>
      </c>
      <c r="T884" s="159">
        <v>-35</v>
      </c>
      <c r="U884" s="23"/>
      <c r="V884" s="153">
        <v>977403</v>
      </c>
      <c r="W884" s="131"/>
      <c r="X884" s="162">
        <v>2.35</v>
      </c>
      <c r="Y884" s="23"/>
      <c r="Z884" s="152">
        <f t="shared" si="111"/>
        <v>-57420</v>
      </c>
    </row>
    <row r="885" spans="1:26" x14ac:dyDescent="0.2">
      <c r="A885" s="116">
        <v>366</v>
      </c>
      <c r="B885" s="36" t="s">
        <v>327</v>
      </c>
      <c r="C885" s="148"/>
      <c r="D885" s="146">
        <v>11382847.539999999</v>
      </c>
      <c r="E885" s="21"/>
      <c r="F885" s="155" t="s">
        <v>302</v>
      </c>
      <c r="G885" s="152"/>
      <c r="H885" s="155" t="s">
        <v>323</v>
      </c>
      <c r="I885" s="23"/>
      <c r="J885" s="159">
        <v>-40</v>
      </c>
      <c r="K885" s="21"/>
      <c r="L885" s="149">
        <f t="shared" si="110"/>
        <v>265220</v>
      </c>
      <c r="M885" s="127"/>
      <c r="N885" s="184">
        <v>2.33</v>
      </c>
      <c r="P885" s="155" t="s">
        <v>302</v>
      </c>
      <c r="Q885" s="152"/>
      <c r="R885" s="155" t="s">
        <v>323</v>
      </c>
      <c r="T885" s="159">
        <v>-40</v>
      </c>
      <c r="U885" s="23"/>
      <c r="V885" s="153">
        <v>252136</v>
      </c>
      <c r="W885" s="131"/>
      <c r="X885" s="162">
        <v>2.2200000000000002</v>
      </c>
      <c r="Y885" s="23"/>
      <c r="Z885" s="152">
        <f t="shared" si="111"/>
        <v>-13084</v>
      </c>
    </row>
    <row r="886" spans="1:26" x14ac:dyDescent="0.2">
      <c r="A886" s="116">
        <v>367</v>
      </c>
      <c r="B886" s="36" t="s">
        <v>329</v>
      </c>
      <c r="C886" s="148"/>
      <c r="D886" s="146">
        <v>29905806.359999999</v>
      </c>
      <c r="E886" s="21"/>
      <c r="F886" s="155" t="s">
        <v>302</v>
      </c>
      <c r="G886" s="152"/>
      <c r="H886" s="155" t="s">
        <v>253</v>
      </c>
      <c r="I886" s="23"/>
      <c r="J886" s="159">
        <v>-15</v>
      </c>
      <c r="K886" s="21"/>
      <c r="L886" s="149">
        <f t="shared" si="110"/>
        <v>684843</v>
      </c>
      <c r="M886" s="127"/>
      <c r="N886" s="184">
        <v>2.29</v>
      </c>
      <c r="P886" s="155" t="s">
        <v>302</v>
      </c>
      <c r="Q886" s="152"/>
      <c r="R886" s="155" t="s">
        <v>276</v>
      </c>
      <c r="T886" s="159">
        <v>-15</v>
      </c>
      <c r="U886" s="23"/>
      <c r="V886" s="153">
        <v>521366</v>
      </c>
      <c r="W886" s="131"/>
      <c r="X886" s="162">
        <v>1.74</v>
      </c>
      <c r="Y886" s="23"/>
      <c r="Z886" s="152">
        <f t="shared" si="111"/>
        <v>-163477</v>
      </c>
    </row>
    <row r="887" spans="1:26" x14ac:dyDescent="0.2">
      <c r="A887" s="116">
        <v>368</v>
      </c>
      <c r="B887" s="36" t="s">
        <v>346</v>
      </c>
      <c r="C887" s="148"/>
      <c r="D887" s="146">
        <v>91142693.519999996</v>
      </c>
      <c r="E887" s="21"/>
      <c r="F887" s="155" t="s">
        <v>302</v>
      </c>
      <c r="G887" s="152"/>
      <c r="H887" s="155" t="s">
        <v>372</v>
      </c>
      <c r="I887" s="23"/>
      <c r="J887" s="159">
        <v>-5</v>
      </c>
      <c r="K887" s="21"/>
      <c r="L887" s="149">
        <f t="shared" si="110"/>
        <v>2123625</v>
      </c>
      <c r="M887" s="127"/>
      <c r="N887" s="184">
        <v>2.33</v>
      </c>
      <c r="P887" s="155" t="s">
        <v>302</v>
      </c>
      <c r="Q887" s="152"/>
      <c r="R887" s="155" t="s">
        <v>405</v>
      </c>
      <c r="T887" s="159">
        <v>-10</v>
      </c>
      <c r="U887" s="23"/>
      <c r="V887" s="153">
        <v>1985671</v>
      </c>
      <c r="W887" s="131"/>
      <c r="X887" s="162">
        <v>2.1800000000000002</v>
      </c>
      <c r="Y887" s="23"/>
      <c r="Z887" s="152">
        <f t="shared" si="111"/>
        <v>-137954</v>
      </c>
    </row>
    <row r="888" spans="1:26" x14ac:dyDescent="0.2">
      <c r="A888" s="116">
        <v>369</v>
      </c>
      <c r="B888" s="36" t="s">
        <v>406</v>
      </c>
      <c r="C888" s="148"/>
      <c r="D888" s="146">
        <v>49326128.789999999</v>
      </c>
      <c r="E888" s="21"/>
      <c r="F888" s="155" t="s">
        <v>302</v>
      </c>
      <c r="G888" s="152"/>
      <c r="H888" s="155" t="s">
        <v>407</v>
      </c>
      <c r="I888" s="23"/>
      <c r="J888" s="159">
        <v>-25</v>
      </c>
      <c r="K888" s="21"/>
      <c r="L888" s="149">
        <f t="shared" si="110"/>
        <v>1119703</v>
      </c>
      <c r="M888" s="127"/>
      <c r="N888" s="184">
        <v>2.27</v>
      </c>
      <c r="P888" s="155" t="s">
        <v>302</v>
      </c>
      <c r="Q888" s="152"/>
      <c r="R888" s="155" t="s">
        <v>365</v>
      </c>
      <c r="T888" s="159">
        <v>-30</v>
      </c>
      <c r="U888" s="23"/>
      <c r="V888" s="153">
        <v>1107147</v>
      </c>
      <c r="W888" s="131"/>
      <c r="X888" s="162">
        <v>2.2400000000000002</v>
      </c>
      <c r="Y888" s="23"/>
      <c r="Z888" s="152">
        <f t="shared" si="111"/>
        <v>-12556</v>
      </c>
    </row>
    <row r="889" spans="1:26" x14ac:dyDescent="0.2">
      <c r="A889" s="116">
        <v>370</v>
      </c>
      <c r="B889" s="36" t="s">
        <v>353</v>
      </c>
      <c r="C889" s="148"/>
      <c r="D889" s="146">
        <v>16131804.76</v>
      </c>
      <c r="E889" s="21"/>
      <c r="F889" s="155" t="s">
        <v>302</v>
      </c>
      <c r="G889" s="152"/>
      <c r="H889" s="155" t="s">
        <v>371</v>
      </c>
      <c r="I889" s="23"/>
      <c r="J889" s="159">
        <v>-3</v>
      </c>
      <c r="K889" s="21"/>
      <c r="L889" s="149">
        <f t="shared" si="110"/>
        <v>637206</v>
      </c>
      <c r="M889" s="127"/>
      <c r="N889" s="184">
        <v>3.95</v>
      </c>
      <c r="P889" s="155" t="s">
        <v>302</v>
      </c>
      <c r="Q889" s="152"/>
      <c r="R889" s="155" t="s">
        <v>355</v>
      </c>
      <c r="T889" s="159">
        <v>-3</v>
      </c>
      <c r="U889" s="23"/>
      <c r="V889" s="153">
        <v>676547</v>
      </c>
      <c r="W889" s="131"/>
      <c r="X889" s="162">
        <v>4.1900000000000004</v>
      </c>
      <c r="Y889" s="23"/>
      <c r="Z889" s="152">
        <f t="shared" si="111"/>
        <v>39341</v>
      </c>
    </row>
    <row r="890" spans="1:26" x14ac:dyDescent="0.2">
      <c r="A890" s="116">
        <v>371</v>
      </c>
      <c r="B890" s="36" t="s">
        <v>356</v>
      </c>
      <c r="C890" s="148"/>
      <c r="D890" s="146">
        <v>144786.37</v>
      </c>
      <c r="E890" s="21"/>
      <c r="F890" s="155" t="s">
        <v>302</v>
      </c>
      <c r="G890" s="152"/>
      <c r="H890" s="155" t="s">
        <v>357</v>
      </c>
      <c r="I890" s="23"/>
      <c r="J890" s="159">
        <v>-45</v>
      </c>
      <c r="K890" s="21"/>
      <c r="L890" s="149">
        <f t="shared" si="110"/>
        <v>8354</v>
      </c>
      <c r="M890" s="127"/>
      <c r="N890" s="184">
        <v>5.77</v>
      </c>
      <c r="P890" s="155" t="s">
        <v>302</v>
      </c>
      <c r="Q890" s="152"/>
      <c r="R890" s="155" t="s">
        <v>357</v>
      </c>
      <c r="T890" s="159">
        <v>-45</v>
      </c>
      <c r="U890" s="23"/>
      <c r="V890" s="153">
        <v>6931</v>
      </c>
      <c r="W890" s="131"/>
      <c r="X890" s="162">
        <v>4.79</v>
      </c>
      <c r="Y890" s="23"/>
      <c r="Z890" s="152">
        <f t="shared" si="111"/>
        <v>-1423</v>
      </c>
    </row>
    <row r="891" spans="1:26" x14ac:dyDescent="0.2">
      <c r="A891" s="116">
        <v>373</v>
      </c>
      <c r="B891" s="36" t="s">
        <v>359</v>
      </c>
      <c r="C891" s="148"/>
      <c r="D891" s="146">
        <v>754806.61</v>
      </c>
      <c r="E891" s="21"/>
      <c r="F891" s="155" t="s">
        <v>302</v>
      </c>
      <c r="G891" s="152"/>
      <c r="H891" s="155" t="s">
        <v>408</v>
      </c>
      <c r="I891" s="23"/>
      <c r="J891" s="159">
        <v>-20</v>
      </c>
      <c r="K891" s="21"/>
      <c r="L891" s="149">
        <f t="shared" si="110"/>
        <v>36080</v>
      </c>
      <c r="M891" s="127"/>
      <c r="N891" s="184">
        <v>4.78</v>
      </c>
      <c r="P891" s="155" t="s">
        <v>302</v>
      </c>
      <c r="Q891" s="152"/>
      <c r="R891" s="155" t="s">
        <v>408</v>
      </c>
      <c r="T891" s="159">
        <v>-20</v>
      </c>
      <c r="U891" s="23"/>
      <c r="V891" s="153">
        <v>30078</v>
      </c>
      <c r="W891" s="131"/>
      <c r="X891" s="162">
        <v>3.98</v>
      </c>
      <c r="Y891" s="23"/>
      <c r="Z891" s="152">
        <f t="shared" si="111"/>
        <v>-6002</v>
      </c>
    </row>
    <row r="892" spans="1:26" x14ac:dyDescent="0.2">
      <c r="A892" s="116"/>
      <c r="B892" s="36" t="s">
        <v>83</v>
      </c>
      <c r="C892" s="148"/>
      <c r="D892" s="146"/>
      <c r="E892" s="21"/>
      <c r="F892" s="155"/>
      <c r="G892" s="152"/>
      <c r="H892" s="155"/>
      <c r="I892" s="23"/>
      <c r="J892" s="159"/>
      <c r="K892" s="21"/>
      <c r="L892" s="149">
        <v>-2508698</v>
      </c>
      <c r="M892" s="127"/>
      <c r="N892" s="184"/>
      <c r="P892" s="155"/>
      <c r="Q892" s="152"/>
      <c r="R892" s="155"/>
      <c r="T892" s="159"/>
      <c r="U892" s="23"/>
      <c r="V892" s="153">
        <v>0</v>
      </c>
      <c r="W892" s="131"/>
      <c r="X892" s="162"/>
      <c r="Y892" s="23"/>
      <c r="Z892" s="152">
        <f t="shared" si="111"/>
        <v>2508698</v>
      </c>
    </row>
    <row r="893" spans="1:26" x14ac:dyDescent="0.2">
      <c r="A893" s="116"/>
      <c r="B893" s="50" t="s">
        <v>411</v>
      </c>
      <c r="C893" s="148"/>
      <c r="D893" s="210">
        <f>+SUBTOTAL(9,D879:D891)</f>
        <v>386446631.75</v>
      </c>
      <c r="E893" s="51"/>
      <c r="F893" s="151"/>
      <c r="G893" s="152"/>
      <c r="H893" s="23"/>
      <c r="I893" s="23"/>
      <c r="J893" s="130"/>
      <c r="K893" s="51"/>
      <c r="L893" s="211">
        <f>+SUBTOTAL(9,L879:L892)</f>
        <v>7945290</v>
      </c>
      <c r="M893" s="138"/>
      <c r="N893" s="196">
        <f>+ROUND(L893/$D893*100,2)</f>
        <v>2.06</v>
      </c>
      <c r="P893" s="151"/>
      <c r="Q893" s="152"/>
      <c r="T893" s="130"/>
      <c r="U893" s="52"/>
      <c r="V893" s="212">
        <f>+SUBTOTAL(9,V879:V892)</f>
        <v>10163756</v>
      </c>
      <c r="W893" s="142"/>
      <c r="X893" s="197">
        <f>+ROUND(V893/D893*100,2)</f>
        <v>2.63</v>
      </c>
      <c r="Y893" s="23"/>
      <c r="Z893" s="213">
        <f>+SUBTOTAL(9,Z879:Z892)</f>
        <v>2218466</v>
      </c>
    </row>
    <row r="894" spans="1:26" x14ac:dyDescent="0.2">
      <c r="A894" s="116"/>
      <c r="B894" s="21"/>
      <c r="C894" s="148"/>
      <c r="D894" s="175"/>
      <c r="E894" s="51"/>
      <c r="F894" s="151"/>
      <c r="G894" s="152"/>
      <c r="H894" s="23"/>
      <c r="I894" s="23"/>
      <c r="J894" s="130"/>
      <c r="K894" s="51"/>
      <c r="L894" s="178"/>
      <c r="M894" s="138"/>
      <c r="N894" s="196"/>
      <c r="P894" s="151"/>
      <c r="Q894" s="152"/>
      <c r="T894" s="130"/>
      <c r="U894" s="52"/>
      <c r="V894" s="181"/>
      <c r="W894" s="142"/>
      <c r="X894" s="197"/>
      <c r="Y894" s="23"/>
      <c r="Z894" s="180"/>
    </row>
    <row r="895" spans="1:26" x14ac:dyDescent="0.2">
      <c r="A895" s="75" t="s">
        <v>412</v>
      </c>
      <c r="B895" s="73"/>
      <c r="C895" s="148"/>
      <c r="D895" s="175">
        <f>+SUBTOTAL(9,D792:D894)</f>
        <v>7380845142.8400011</v>
      </c>
      <c r="E895" s="51"/>
      <c r="F895" s="151"/>
      <c r="G895" s="152"/>
      <c r="H895" s="23"/>
      <c r="I895" s="23"/>
      <c r="J895" s="130"/>
      <c r="K895" s="51"/>
      <c r="L895" s="178">
        <f>+SUBTOTAL(9,L792:L894)</f>
        <v>167448920</v>
      </c>
      <c r="M895" s="138"/>
      <c r="N895" s="196">
        <f>+ROUND(L895/$D895*100,2)</f>
        <v>2.27</v>
      </c>
      <c r="P895" s="151"/>
      <c r="Q895" s="152"/>
      <c r="T895" s="130"/>
      <c r="U895" s="52"/>
      <c r="V895" s="181">
        <f>+SUBTOTAL(9,V792:V894)</f>
        <v>194826823</v>
      </c>
      <c r="W895" s="142"/>
      <c r="X895" s="197">
        <f>+ROUND(V895/D895*100,2)</f>
        <v>2.64</v>
      </c>
      <c r="Y895" s="23"/>
      <c r="Z895" s="180">
        <f>+SUBTOTAL(9,Z792:Z894)</f>
        <v>27377903</v>
      </c>
    </row>
    <row r="896" spans="1:26" x14ac:dyDescent="0.2">
      <c r="A896" s="75"/>
      <c r="B896" s="73"/>
      <c r="C896" s="148"/>
      <c r="D896" s="146"/>
      <c r="E896" s="56"/>
      <c r="F896" s="151"/>
      <c r="G896" s="152"/>
      <c r="H896" s="23"/>
      <c r="I896" s="23"/>
      <c r="J896" s="130"/>
      <c r="K896" s="56"/>
      <c r="L896" s="149"/>
      <c r="M896" s="127"/>
      <c r="N896" s="150"/>
      <c r="P896" s="151"/>
      <c r="Q896" s="152"/>
      <c r="T896" s="130"/>
      <c r="U896" s="57"/>
      <c r="V896" s="153"/>
      <c r="W896" s="131"/>
      <c r="X896" s="154"/>
      <c r="Y896" s="23"/>
      <c r="Z896" s="152"/>
    </row>
    <row r="897" spans="1:26" x14ac:dyDescent="0.2">
      <c r="A897" s="116"/>
      <c r="B897" s="21"/>
      <c r="C897" s="148"/>
      <c r="D897" s="146"/>
      <c r="E897" s="21"/>
      <c r="F897" s="151"/>
      <c r="G897" s="152"/>
      <c r="H897" s="23"/>
      <c r="I897" s="23"/>
      <c r="J897" s="130"/>
      <c r="K897" s="21"/>
      <c r="L897" s="149"/>
      <c r="M897" s="127"/>
      <c r="N897" s="150"/>
      <c r="P897" s="151"/>
      <c r="Q897" s="152"/>
      <c r="T897" s="130"/>
      <c r="U897" s="23"/>
      <c r="V897" s="153"/>
      <c r="W897" s="131"/>
      <c r="X897" s="154"/>
      <c r="Y897" s="23"/>
      <c r="Z897" s="152"/>
    </row>
    <row r="898" spans="1:26" x14ac:dyDescent="0.2">
      <c r="A898" s="133" t="s">
        <v>413</v>
      </c>
      <c r="B898" s="38"/>
      <c r="C898" s="148"/>
      <c r="D898" s="146"/>
      <c r="E898" s="21"/>
      <c r="F898" s="151"/>
      <c r="G898" s="152"/>
      <c r="H898" s="23"/>
      <c r="I898" s="23"/>
      <c r="J898" s="130"/>
      <c r="K898" s="21"/>
      <c r="L898" s="149"/>
      <c r="M898" s="127"/>
      <c r="N898" s="150"/>
      <c r="P898" s="151"/>
      <c r="Q898" s="152"/>
      <c r="T898" s="130"/>
      <c r="U898" s="23"/>
      <c r="V898" s="153"/>
      <c r="W898" s="131"/>
      <c r="X898" s="154"/>
      <c r="Y898" s="23"/>
      <c r="Z898" s="152"/>
    </row>
    <row r="899" spans="1:26" x14ac:dyDescent="0.2">
      <c r="A899" s="133"/>
      <c r="B899" s="38"/>
      <c r="C899" s="148"/>
      <c r="D899" s="146"/>
      <c r="E899" s="21"/>
      <c r="F899" s="151"/>
      <c r="G899" s="152"/>
      <c r="H899" s="23"/>
      <c r="I899" s="23"/>
      <c r="J899" s="130"/>
      <c r="K899" s="21"/>
      <c r="L899" s="149"/>
      <c r="M899" s="127"/>
      <c r="N899" s="150"/>
      <c r="P899" s="151"/>
      <c r="Q899" s="152"/>
      <c r="T899" s="130"/>
      <c r="U899" s="23"/>
      <c r="V899" s="153"/>
      <c r="W899" s="131"/>
      <c r="X899" s="154"/>
      <c r="Y899" s="23"/>
      <c r="Z899" s="152"/>
    </row>
    <row r="900" spans="1:26" x14ac:dyDescent="0.2">
      <c r="A900" s="136"/>
      <c r="B900" s="74" t="s">
        <v>414</v>
      </c>
      <c r="C900" s="148"/>
      <c r="D900" s="146"/>
      <c r="E900" s="21"/>
      <c r="F900" s="151"/>
      <c r="G900" s="152"/>
      <c r="H900" s="23"/>
      <c r="I900" s="23"/>
      <c r="J900" s="130"/>
      <c r="K900" s="21"/>
      <c r="L900" s="149"/>
      <c r="M900" s="127"/>
      <c r="N900" s="150"/>
      <c r="P900" s="151"/>
      <c r="Q900" s="152"/>
      <c r="T900" s="130"/>
      <c r="U900" s="23"/>
      <c r="V900" s="153"/>
      <c r="W900" s="131"/>
      <c r="X900" s="154"/>
      <c r="Y900" s="23"/>
      <c r="Z900" s="152"/>
    </row>
    <row r="901" spans="1:26" x14ac:dyDescent="0.2">
      <c r="A901" s="116">
        <v>390</v>
      </c>
      <c r="B901" s="36" t="s">
        <v>66</v>
      </c>
      <c r="C901" s="148"/>
      <c r="D901" s="146">
        <v>86252902.120000005</v>
      </c>
      <c r="E901" s="21"/>
      <c r="F901" s="155" t="s">
        <v>302</v>
      </c>
      <c r="G901" s="152"/>
      <c r="H901" s="155" t="s">
        <v>415</v>
      </c>
      <c r="I901" s="23"/>
      <c r="J901" s="159">
        <v>-10</v>
      </c>
      <c r="K901" s="21"/>
      <c r="L901" s="149">
        <f t="shared" ref="L901:L906" si="112">+ROUND(N901*D901/100,0)</f>
        <v>1604304</v>
      </c>
      <c r="M901" s="127"/>
      <c r="N901" s="184">
        <v>1.86</v>
      </c>
      <c r="P901" s="155" t="s">
        <v>302</v>
      </c>
      <c r="Q901" s="152"/>
      <c r="R901" s="155" t="s">
        <v>341</v>
      </c>
      <c r="T901" s="159">
        <v>-15</v>
      </c>
      <c r="U901" s="23"/>
      <c r="V901" s="153">
        <v>1798126</v>
      </c>
      <c r="W901" s="131"/>
      <c r="X901" s="162">
        <v>2.08</v>
      </c>
      <c r="Y901" s="23"/>
      <c r="Z901" s="152">
        <f t="shared" ref="Z901:Z906" si="113">+V901-L901</f>
        <v>193822</v>
      </c>
    </row>
    <row r="902" spans="1:26" x14ac:dyDescent="0.2">
      <c r="A902" s="116">
        <v>392.01</v>
      </c>
      <c r="B902" s="36" t="s">
        <v>416</v>
      </c>
      <c r="C902" s="148"/>
      <c r="D902" s="146">
        <v>8802140.3499999996</v>
      </c>
      <c r="E902" s="21"/>
      <c r="F902" s="155" t="s">
        <v>302</v>
      </c>
      <c r="G902" s="152"/>
      <c r="H902" s="155" t="s">
        <v>417</v>
      </c>
      <c r="I902" s="23"/>
      <c r="J902" s="159">
        <v>10</v>
      </c>
      <c r="K902" s="21"/>
      <c r="L902" s="149">
        <f t="shared" si="112"/>
        <v>619671</v>
      </c>
      <c r="M902" s="127"/>
      <c r="N902" s="184">
        <v>7.04</v>
      </c>
      <c r="P902" s="155" t="s">
        <v>302</v>
      </c>
      <c r="Q902" s="152"/>
      <c r="R902" s="155" t="s">
        <v>418</v>
      </c>
      <c r="T902" s="159">
        <v>10</v>
      </c>
      <c r="U902" s="23"/>
      <c r="V902" s="153">
        <v>566357</v>
      </c>
      <c r="W902" s="131"/>
      <c r="X902" s="162">
        <v>6.43</v>
      </c>
      <c r="Y902" s="23"/>
      <c r="Z902" s="152">
        <f t="shared" si="113"/>
        <v>-53314</v>
      </c>
    </row>
    <row r="903" spans="1:26" x14ac:dyDescent="0.2">
      <c r="A903" s="116">
        <v>392.05</v>
      </c>
      <c r="B903" s="36" t="s">
        <v>419</v>
      </c>
      <c r="C903" s="148"/>
      <c r="D903" s="146">
        <v>12922376.789999999</v>
      </c>
      <c r="E903" s="21"/>
      <c r="F903" s="155" t="s">
        <v>302</v>
      </c>
      <c r="G903" s="152"/>
      <c r="H903" s="155" t="s">
        <v>420</v>
      </c>
      <c r="I903" s="23"/>
      <c r="J903" s="159">
        <v>10</v>
      </c>
      <c r="K903" s="21"/>
      <c r="L903" s="149">
        <f t="shared" si="112"/>
        <v>708146</v>
      </c>
      <c r="M903" s="127"/>
      <c r="N903" s="184">
        <v>5.48</v>
      </c>
      <c r="P903" s="155" t="s">
        <v>302</v>
      </c>
      <c r="Q903" s="152"/>
      <c r="R903" s="155" t="s">
        <v>421</v>
      </c>
      <c r="T903" s="159">
        <v>10</v>
      </c>
      <c r="U903" s="23"/>
      <c r="V903" s="153">
        <v>712564</v>
      </c>
      <c r="W903" s="131"/>
      <c r="X903" s="162">
        <v>5.51</v>
      </c>
      <c r="Y903" s="23"/>
      <c r="Z903" s="152">
        <f t="shared" si="113"/>
        <v>4418</v>
      </c>
    </row>
    <row r="904" spans="1:26" x14ac:dyDescent="0.2">
      <c r="A904" s="116">
        <v>392.09</v>
      </c>
      <c r="B904" s="36" t="s">
        <v>422</v>
      </c>
      <c r="C904" s="148"/>
      <c r="D904" s="146">
        <v>3512093.49</v>
      </c>
      <c r="E904" s="21"/>
      <c r="F904" s="155" t="s">
        <v>302</v>
      </c>
      <c r="G904" s="152"/>
      <c r="H904" s="155" t="s">
        <v>423</v>
      </c>
      <c r="I904" s="23"/>
      <c r="J904" s="159">
        <v>15</v>
      </c>
      <c r="K904" s="21"/>
      <c r="L904" s="149">
        <f t="shared" si="112"/>
        <v>85695</v>
      </c>
      <c r="M904" s="127"/>
      <c r="N904" s="184">
        <v>2.44</v>
      </c>
      <c r="P904" s="155" t="s">
        <v>302</v>
      </c>
      <c r="Q904" s="152"/>
      <c r="R904" s="155" t="s">
        <v>424</v>
      </c>
      <c r="T904" s="159">
        <v>10</v>
      </c>
      <c r="U904" s="23"/>
      <c r="V904" s="153">
        <v>95362</v>
      </c>
      <c r="W904" s="131"/>
      <c r="X904" s="162">
        <v>2.72</v>
      </c>
      <c r="Y904" s="23"/>
      <c r="Z904" s="152">
        <f t="shared" si="113"/>
        <v>9667</v>
      </c>
    </row>
    <row r="905" spans="1:26" x14ac:dyDescent="0.2">
      <c r="A905" s="116">
        <v>396.03</v>
      </c>
      <c r="B905" s="36" t="s">
        <v>425</v>
      </c>
      <c r="C905" s="148"/>
      <c r="D905" s="146">
        <v>12165623.66</v>
      </c>
      <c r="E905" s="21"/>
      <c r="F905" s="155" t="s">
        <v>302</v>
      </c>
      <c r="G905" s="152"/>
      <c r="H905" s="155" t="s">
        <v>426</v>
      </c>
      <c r="I905" s="23"/>
      <c r="J905" s="159">
        <v>15</v>
      </c>
      <c r="K905" s="21"/>
      <c r="L905" s="149">
        <f t="shared" si="112"/>
        <v>1122887</v>
      </c>
      <c r="M905" s="127"/>
      <c r="N905" s="184">
        <v>9.23</v>
      </c>
      <c r="P905" s="155" t="s">
        <v>302</v>
      </c>
      <c r="Q905" s="152"/>
      <c r="R905" s="155" t="s">
        <v>427</v>
      </c>
      <c r="T905" s="159">
        <v>10</v>
      </c>
      <c r="U905" s="23"/>
      <c r="V905" s="153">
        <v>1132210</v>
      </c>
      <c r="W905" s="131"/>
      <c r="X905" s="162">
        <v>9.31</v>
      </c>
      <c r="Y905" s="23"/>
      <c r="Z905" s="152">
        <f t="shared" si="113"/>
        <v>9323</v>
      </c>
    </row>
    <row r="906" spans="1:26" x14ac:dyDescent="0.2">
      <c r="A906" s="116">
        <v>396.07</v>
      </c>
      <c r="B906" s="36" t="s">
        <v>428</v>
      </c>
      <c r="C906" s="148"/>
      <c r="D906" s="146">
        <v>24378831.84</v>
      </c>
      <c r="E906" s="21"/>
      <c r="F906" s="155" t="s">
        <v>302</v>
      </c>
      <c r="G906" s="152"/>
      <c r="H906" s="155" t="s">
        <v>429</v>
      </c>
      <c r="I906" s="23"/>
      <c r="J906" s="159">
        <v>20</v>
      </c>
      <c r="K906" s="21"/>
      <c r="L906" s="149">
        <f t="shared" si="112"/>
        <v>1253072</v>
      </c>
      <c r="M906" s="127"/>
      <c r="N906" s="184">
        <v>5.14</v>
      </c>
      <c r="P906" s="155" t="s">
        <v>302</v>
      </c>
      <c r="Q906" s="152"/>
      <c r="R906" s="155" t="s">
        <v>430</v>
      </c>
      <c r="T906" s="159">
        <v>15</v>
      </c>
      <c r="U906" s="23"/>
      <c r="V906" s="153">
        <v>1268285</v>
      </c>
      <c r="W906" s="131"/>
      <c r="X906" s="162">
        <v>5.2</v>
      </c>
      <c r="Y906" s="23"/>
      <c r="Z906" s="152">
        <f t="shared" si="113"/>
        <v>15213</v>
      </c>
    </row>
    <row r="907" spans="1:26" x14ac:dyDescent="0.2">
      <c r="A907" s="136"/>
      <c r="B907" s="50" t="s">
        <v>431</v>
      </c>
      <c r="C907" s="148"/>
      <c r="D907" s="205">
        <f>+SUBTOTAL(9,D901:D906)</f>
        <v>148033968.24999997</v>
      </c>
      <c r="E907" s="51"/>
      <c r="F907" s="151"/>
      <c r="G907" s="152"/>
      <c r="H907" s="23"/>
      <c r="I907" s="23"/>
      <c r="J907" s="130"/>
      <c r="K907" s="51"/>
      <c r="L907" s="206">
        <f>+SUBTOTAL(9,L901:L906)</f>
        <v>5393775</v>
      </c>
      <c r="M907" s="138"/>
      <c r="N907" s="196">
        <f>+ROUND(L907/$D907*100,2)</f>
        <v>3.64</v>
      </c>
      <c r="P907" s="151"/>
      <c r="Q907" s="152"/>
      <c r="T907" s="130"/>
      <c r="U907" s="52"/>
      <c r="V907" s="207">
        <f>+SUBTOTAL(9,V901:V906)</f>
        <v>5572904</v>
      </c>
      <c r="W907" s="142"/>
      <c r="X907" s="197">
        <f>+ROUND(V907/D907*100,2)</f>
        <v>3.76</v>
      </c>
      <c r="Y907" s="23"/>
      <c r="Z907" s="208">
        <f>+SUBTOTAL(9,Z901:Z906)</f>
        <v>179129</v>
      </c>
    </row>
    <row r="908" spans="1:26" x14ac:dyDescent="0.2">
      <c r="A908" s="116"/>
      <c r="B908" s="21"/>
      <c r="C908" s="148"/>
      <c r="D908" s="146"/>
      <c r="E908" s="21"/>
      <c r="F908" s="151"/>
      <c r="G908" s="152"/>
      <c r="H908" s="23"/>
      <c r="I908" s="23"/>
      <c r="J908" s="130"/>
      <c r="K908" s="21"/>
      <c r="L908" s="149"/>
      <c r="M908" s="127"/>
      <c r="N908" s="150"/>
      <c r="P908" s="151"/>
      <c r="Q908" s="152"/>
      <c r="T908" s="130"/>
      <c r="U908" s="23"/>
      <c r="V908" s="153"/>
      <c r="W908" s="131"/>
      <c r="X908" s="154"/>
      <c r="Y908" s="23"/>
      <c r="Z908" s="152"/>
    </row>
    <row r="909" spans="1:26" x14ac:dyDescent="0.2">
      <c r="A909" s="136"/>
      <c r="B909" s="74" t="s">
        <v>432</v>
      </c>
      <c r="C909" s="148"/>
      <c r="D909" s="146"/>
      <c r="E909" s="21"/>
      <c r="F909" s="151"/>
      <c r="G909" s="152"/>
      <c r="H909" s="23"/>
      <c r="I909" s="23"/>
      <c r="J909" s="130"/>
      <c r="K909" s="21"/>
      <c r="L909" s="149"/>
      <c r="M909" s="127"/>
      <c r="N909" s="150"/>
      <c r="P909" s="151"/>
      <c r="Q909" s="152"/>
      <c r="T909" s="130"/>
      <c r="U909" s="23"/>
      <c r="V909" s="153"/>
      <c r="W909" s="131"/>
      <c r="X909" s="154"/>
      <c r="Y909" s="23"/>
      <c r="Z909" s="152"/>
    </row>
    <row r="910" spans="1:26" x14ac:dyDescent="0.2">
      <c r="A910" s="116">
        <v>390</v>
      </c>
      <c r="B910" s="36" t="s">
        <v>66</v>
      </c>
      <c r="C910" s="148"/>
      <c r="D910" s="146">
        <v>13048659.68</v>
      </c>
      <c r="E910" s="21"/>
      <c r="F910" s="155" t="s">
        <v>302</v>
      </c>
      <c r="G910" s="152"/>
      <c r="H910" s="155" t="s">
        <v>433</v>
      </c>
      <c r="I910" s="23"/>
      <c r="J910" s="159">
        <v>-10</v>
      </c>
      <c r="K910" s="21"/>
      <c r="L910" s="149">
        <f t="shared" ref="L910:L915" si="114">+ROUND(N910*D910/100,0)</f>
        <v>328826</v>
      </c>
      <c r="M910" s="127"/>
      <c r="N910" s="184">
        <v>2.52</v>
      </c>
      <c r="P910" s="155" t="s">
        <v>302</v>
      </c>
      <c r="Q910" s="152"/>
      <c r="R910" s="155" t="s">
        <v>434</v>
      </c>
      <c r="T910" s="159">
        <v>-10</v>
      </c>
      <c r="U910" s="23"/>
      <c r="V910" s="153">
        <v>272053</v>
      </c>
      <c r="W910" s="131"/>
      <c r="X910" s="162">
        <v>2.08</v>
      </c>
      <c r="Y910" s="23"/>
      <c r="Z910" s="152">
        <f t="shared" ref="Z910:Z915" si="115">+V910-L910</f>
        <v>-56773</v>
      </c>
    </row>
    <row r="911" spans="1:26" x14ac:dyDescent="0.2">
      <c r="A911" s="116">
        <v>392.01</v>
      </c>
      <c r="B911" s="36" t="s">
        <v>416</v>
      </c>
      <c r="C911" s="148"/>
      <c r="D911" s="146">
        <v>1630618.64</v>
      </c>
      <c r="E911" s="21"/>
      <c r="F911" s="155" t="s">
        <v>302</v>
      </c>
      <c r="G911" s="152"/>
      <c r="H911" s="155" t="s">
        <v>435</v>
      </c>
      <c r="I911" s="23"/>
      <c r="J911" s="159">
        <v>10</v>
      </c>
      <c r="K911" s="21"/>
      <c r="L911" s="149">
        <f t="shared" si="114"/>
        <v>91315</v>
      </c>
      <c r="M911" s="127"/>
      <c r="N911" s="184">
        <v>5.6</v>
      </c>
      <c r="P911" s="155" t="s">
        <v>302</v>
      </c>
      <c r="Q911" s="152"/>
      <c r="R911" s="155" t="s">
        <v>436</v>
      </c>
      <c r="T911" s="159">
        <v>10</v>
      </c>
      <c r="U911" s="23"/>
      <c r="V911" s="153">
        <v>47369</v>
      </c>
      <c r="W911" s="131"/>
      <c r="X911" s="162">
        <v>2.9</v>
      </c>
      <c r="Y911" s="23"/>
      <c r="Z911" s="152">
        <f t="shared" si="115"/>
        <v>-43946</v>
      </c>
    </row>
    <row r="912" spans="1:26" x14ac:dyDescent="0.2">
      <c r="A912" s="116">
        <v>392.05</v>
      </c>
      <c r="B912" s="36" t="s">
        <v>419</v>
      </c>
      <c r="C912" s="148"/>
      <c r="D912" s="146">
        <v>4697409.96</v>
      </c>
      <c r="E912" s="21"/>
      <c r="F912" s="155" t="s">
        <v>302</v>
      </c>
      <c r="G912" s="152"/>
      <c r="H912" s="155" t="s">
        <v>437</v>
      </c>
      <c r="I912" s="23"/>
      <c r="J912" s="159">
        <v>10</v>
      </c>
      <c r="K912" s="21"/>
      <c r="L912" s="149">
        <f t="shared" si="114"/>
        <v>238159</v>
      </c>
      <c r="M912" s="127"/>
      <c r="N912" s="184">
        <v>5.07</v>
      </c>
      <c r="P912" s="155" t="s">
        <v>302</v>
      </c>
      <c r="Q912" s="152"/>
      <c r="R912" s="155" t="s">
        <v>438</v>
      </c>
      <c r="T912" s="159">
        <v>10</v>
      </c>
      <c r="U912" s="23"/>
      <c r="V912" s="153">
        <v>161319</v>
      </c>
      <c r="W912" s="131"/>
      <c r="X912" s="162">
        <v>3.43</v>
      </c>
      <c r="Y912" s="23"/>
      <c r="Z912" s="152">
        <f t="shared" si="115"/>
        <v>-76840</v>
      </c>
    </row>
    <row r="913" spans="1:26" x14ac:dyDescent="0.2">
      <c r="A913" s="116">
        <v>392.09</v>
      </c>
      <c r="B913" s="36" t="s">
        <v>422</v>
      </c>
      <c r="C913" s="148"/>
      <c r="D913" s="146">
        <v>703892.07</v>
      </c>
      <c r="E913" s="21"/>
      <c r="F913" s="155" t="s">
        <v>302</v>
      </c>
      <c r="G913" s="152"/>
      <c r="H913" s="155" t="s">
        <v>439</v>
      </c>
      <c r="I913" s="23"/>
      <c r="J913" s="159">
        <v>15</v>
      </c>
      <c r="K913" s="21"/>
      <c r="L913" s="149">
        <f t="shared" si="114"/>
        <v>16753</v>
      </c>
      <c r="M913" s="127"/>
      <c r="N913" s="184">
        <v>2.38</v>
      </c>
      <c r="P913" s="155" t="s">
        <v>302</v>
      </c>
      <c r="Q913" s="152"/>
      <c r="R913" s="155" t="s">
        <v>439</v>
      </c>
      <c r="T913" s="159">
        <v>10</v>
      </c>
      <c r="U913" s="23"/>
      <c r="V913" s="153">
        <v>16149</v>
      </c>
      <c r="W913" s="131"/>
      <c r="X913" s="162">
        <v>2.29</v>
      </c>
      <c r="Y913" s="23"/>
      <c r="Z913" s="152">
        <f t="shared" si="115"/>
        <v>-604</v>
      </c>
    </row>
    <row r="914" spans="1:26" x14ac:dyDescent="0.2">
      <c r="A914" s="116">
        <v>396.03</v>
      </c>
      <c r="B914" s="36" t="s">
        <v>425</v>
      </c>
      <c r="C914" s="148"/>
      <c r="D914" s="146">
        <v>2425308.39</v>
      </c>
      <c r="E914" s="21"/>
      <c r="F914" s="155" t="s">
        <v>302</v>
      </c>
      <c r="G914" s="152"/>
      <c r="H914" s="155" t="s">
        <v>440</v>
      </c>
      <c r="I914" s="23"/>
      <c r="J914" s="159">
        <v>10</v>
      </c>
      <c r="K914" s="21"/>
      <c r="L914" s="149">
        <f t="shared" si="114"/>
        <v>137272</v>
      </c>
      <c r="M914" s="127"/>
      <c r="N914" s="184">
        <v>5.66</v>
      </c>
      <c r="P914" s="155" t="s">
        <v>302</v>
      </c>
      <c r="Q914" s="152"/>
      <c r="R914" s="155" t="s">
        <v>441</v>
      </c>
      <c r="T914" s="159">
        <v>10</v>
      </c>
      <c r="U914" s="23"/>
      <c r="V914" s="153">
        <v>230136</v>
      </c>
      <c r="W914" s="131"/>
      <c r="X914" s="162">
        <v>9.49</v>
      </c>
      <c r="Y914" s="23"/>
      <c r="Z914" s="152">
        <f t="shared" si="115"/>
        <v>92864</v>
      </c>
    </row>
    <row r="915" spans="1:26" x14ac:dyDescent="0.2">
      <c r="A915" s="116">
        <v>396.07</v>
      </c>
      <c r="B915" s="36" t="s">
        <v>428</v>
      </c>
      <c r="C915" s="148"/>
      <c r="D915" s="146">
        <v>6311534.4199999999</v>
      </c>
      <c r="E915" s="21"/>
      <c r="F915" s="155" t="s">
        <v>302</v>
      </c>
      <c r="G915" s="152"/>
      <c r="H915" s="155" t="s">
        <v>442</v>
      </c>
      <c r="I915" s="23"/>
      <c r="J915" s="159">
        <v>15</v>
      </c>
      <c r="K915" s="21"/>
      <c r="L915" s="149">
        <f t="shared" si="114"/>
        <v>380586</v>
      </c>
      <c r="M915" s="127"/>
      <c r="N915" s="184">
        <v>6.03</v>
      </c>
      <c r="P915" s="155" t="s">
        <v>302</v>
      </c>
      <c r="Q915" s="152"/>
      <c r="R915" s="155" t="s">
        <v>443</v>
      </c>
      <c r="T915" s="159">
        <v>15</v>
      </c>
      <c r="U915" s="23"/>
      <c r="V915" s="153">
        <v>248041</v>
      </c>
      <c r="W915" s="131"/>
      <c r="X915" s="162">
        <v>3.93</v>
      </c>
      <c r="Y915" s="23"/>
      <c r="Z915" s="152">
        <f t="shared" si="115"/>
        <v>-132545</v>
      </c>
    </row>
    <row r="916" spans="1:26" x14ac:dyDescent="0.2">
      <c r="A916" s="136"/>
      <c r="B916" s="50" t="s">
        <v>444</v>
      </c>
      <c r="C916" s="148"/>
      <c r="D916" s="205">
        <f>+SUBTOTAL(9,D910:D915)</f>
        <v>28817423.160000004</v>
      </c>
      <c r="E916" s="51"/>
      <c r="F916" s="151"/>
      <c r="G916" s="152"/>
      <c r="H916" s="23"/>
      <c r="I916" s="23"/>
      <c r="J916" s="130"/>
      <c r="K916" s="51"/>
      <c r="L916" s="206">
        <f>+SUBTOTAL(9,L910:L915)</f>
        <v>1192911</v>
      </c>
      <c r="M916" s="138"/>
      <c r="N916" s="196">
        <f>+ROUND(L916/$D916*100,2)</f>
        <v>4.1399999999999997</v>
      </c>
      <c r="P916" s="151"/>
      <c r="Q916" s="152"/>
      <c r="T916" s="130"/>
      <c r="U916" s="52"/>
      <c r="V916" s="207">
        <f>+SUBTOTAL(9,V910:V915)</f>
        <v>975067</v>
      </c>
      <c r="W916" s="142"/>
      <c r="X916" s="197">
        <f>+ROUND(V916/D916*100,2)</f>
        <v>3.38</v>
      </c>
      <c r="Y916" s="23"/>
      <c r="Z916" s="208">
        <f>+SUBTOTAL(9,Z910:Z915)</f>
        <v>-217844</v>
      </c>
    </row>
    <row r="917" spans="1:26" x14ac:dyDescent="0.2">
      <c r="A917" s="136"/>
      <c r="B917" s="50"/>
      <c r="C917" s="148"/>
      <c r="D917" s="175"/>
      <c r="E917" s="51"/>
      <c r="F917" s="151"/>
      <c r="G917" s="152"/>
      <c r="H917" s="23"/>
      <c r="I917" s="23"/>
      <c r="J917" s="130"/>
      <c r="K917" s="51"/>
      <c r="L917" s="178"/>
      <c r="M917" s="138"/>
      <c r="N917" s="196"/>
      <c r="P917" s="151"/>
      <c r="Q917" s="152"/>
      <c r="T917" s="130"/>
      <c r="U917" s="52"/>
      <c r="V917" s="181"/>
      <c r="W917" s="142"/>
      <c r="X917" s="197"/>
      <c r="Y917" s="23"/>
      <c r="Z917" s="152"/>
    </row>
    <row r="918" spans="1:26" x14ac:dyDescent="0.2">
      <c r="A918" s="136"/>
      <c r="B918" s="74" t="s">
        <v>445</v>
      </c>
      <c r="C918" s="148"/>
      <c r="D918" s="146"/>
      <c r="E918" s="21"/>
      <c r="F918" s="151"/>
      <c r="G918" s="152"/>
      <c r="H918" s="23"/>
      <c r="I918" s="23"/>
      <c r="J918" s="130"/>
      <c r="K918" s="21"/>
      <c r="L918" s="149"/>
      <c r="M918" s="127"/>
      <c r="N918" s="150"/>
      <c r="P918" s="151"/>
      <c r="Q918" s="152"/>
      <c r="T918" s="130"/>
      <c r="U918" s="23"/>
      <c r="V918" s="153"/>
      <c r="W918" s="131"/>
      <c r="X918" s="154"/>
      <c r="Y918" s="23"/>
      <c r="Z918" s="152"/>
    </row>
    <row r="919" spans="1:26" x14ac:dyDescent="0.2">
      <c r="A919" s="116">
        <v>389.2</v>
      </c>
      <c r="B919" s="36" t="s">
        <v>64</v>
      </c>
      <c r="C919" s="148"/>
      <c r="D919" s="146">
        <v>74246.25</v>
      </c>
      <c r="E919" s="21"/>
      <c r="F919" s="155" t="s">
        <v>302</v>
      </c>
      <c r="G919" s="152"/>
      <c r="H919" s="155" t="s">
        <v>446</v>
      </c>
      <c r="I919" s="23"/>
      <c r="J919" s="159">
        <v>0</v>
      </c>
      <c r="K919" s="21"/>
      <c r="L919" s="149">
        <f t="shared" ref="L919:L925" si="116">+ROUND(N919*D919/100,0)</f>
        <v>1470</v>
      </c>
      <c r="M919" s="127"/>
      <c r="N919" s="184">
        <v>1.98</v>
      </c>
      <c r="P919" s="155" t="s">
        <v>302</v>
      </c>
      <c r="Q919" s="152"/>
      <c r="R919" s="155" t="s">
        <v>351</v>
      </c>
      <c r="T919" s="159">
        <v>0</v>
      </c>
      <c r="U919" s="23"/>
      <c r="V919" s="153">
        <v>1396</v>
      </c>
      <c r="W919" s="131"/>
      <c r="X919" s="162">
        <v>1.88</v>
      </c>
      <c r="Y919" s="23"/>
      <c r="Z919" s="152">
        <f t="shared" ref="Z919:Z925" si="117">+V919-L919</f>
        <v>-74</v>
      </c>
    </row>
    <row r="920" spans="1:26" x14ac:dyDescent="0.2">
      <c r="A920" s="116">
        <v>390</v>
      </c>
      <c r="B920" s="36" t="s">
        <v>66</v>
      </c>
      <c r="C920" s="148"/>
      <c r="D920" s="146">
        <v>18886379.16</v>
      </c>
      <c r="E920" s="21"/>
      <c r="F920" s="155" t="s">
        <v>302</v>
      </c>
      <c r="G920" s="152"/>
      <c r="H920" s="155" t="s">
        <v>415</v>
      </c>
      <c r="I920" s="23"/>
      <c r="J920" s="159">
        <v>-15</v>
      </c>
      <c r="K920" s="21"/>
      <c r="L920" s="149">
        <f t="shared" si="116"/>
        <v>368284</v>
      </c>
      <c r="M920" s="127"/>
      <c r="N920" s="184">
        <v>1.95</v>
      </c>
      <c r="P920" s="155" t="s">
        <v>302</v>
      </c>
      <c r="Q920" s="152"/>
      <c r="R920" s="155" t="s">
        <v>253</v>
      </c>
      <c r="T920" s="159">
        <v>-20</v>
      </c>
      <c r="U920" s="23"/>
      <c r="V920" s="153">
        <v>482109</v>
      </c>
      <c r="W920" s="131"/>
      <c r="X920" s="162">
        <v>2.5499999999999998</v>
      </c>
      <c r="Y920" s="23"/>
      <c r="Z920" s="152">
        <f t="shared" si="117"/>
        <v>113825</v>
      </c>
    </row>
    <row r="921" spans="1:26" x14ac:dyDescent="0.2">
      <c r="A921" s="116">
        <v>392.01</v>
      </c>
      <c r="B921" s="36" t="s">
        <v>416</v>
      </c>
      <c r="C921" s="148"/>
      <c r="D921" s="146">
        <v>4665154.66</v>
      </c>
      <c r="E921" s="21"/>
      <c r="F921" s="155" t="s">
        <v>302</v>
      </c>
      <c r="G921" s="152"/>
      <c r="H921" s="155" t="s">
        <v>447</v>
      </c>
      <c r="I921" s="23"/>
      <c r="J921" s="159">
        <v>10</v>
      </c>
      <c r="K921" s="21"/>
      <c r="L921" s="149">
        <f t="shared" si="116"/>
        <v>272912</v>
      </c>
      <c r="M921" s="127"/>
      <c r="N921" s="184">
        <v>5.85</v>
      </c>
      <c r="P921" s="155" t="s">
        <v>302</v>
      </c>
      <c r="Q921" s="152"/>
      <c r="R921" s="155" t="s">
        <v>448</v>
      </c>
      <c r="T921" s="159">
        <v>10</v>
      </c>
      <c r="U921" s="23"/>
      <c r="V921" s="153">
        <v>409803</v>
      </c>
      <c r="W921" s="131"/>
      <c r="X921" s="162">
        <v>8.7799999999999994</v>
      </c>
      <c r="Y921" s="23"/>
      <c r="Z921" s="152">
        <f t="shared" si="117"/>
        <v>136891</v>
      </c>
    </row>
    <row r="922" spans="1:26" x14ac:dyDescent="0.2">
      <c r="A922" s="116">
        <v>392.05</v>
      </c>
      <c r="B922" s="36" t="s">
        <v>419</v>
      </c>
      <c r="C922" s="148"/>
      <c r="D922" s="146">
        <v>8132343.1799999997</v>
      </c>
      <c r="E922" s="21"/>
      <c r="F922" s="155" t="s">
        <v>302</v>
      </c>
      <c r="G922" s="152"/>
      <c r="H922" s="155" t="s">
        <v>443</v>
      </c>
      <c r="I922" s="23"/>
      <c r="J922" s="159">
        <v>10</v>
      </c>
      <c r="K922" s="21"/>
      <c r="L922" s="149">
        <f t="shared" si="116"/>
        <v>460291</v>
      </c>
      <c r="M922" s="127"/>
      <c r="N922" s="184">
        <v>5.66</v>
      </c>
      <c r="P922" s="155" t="s">
        <v>302</v>
      </c>
      <c r="Q922" s="152"/>
      <c r="R922" s="155" t="s">
        <v>449</v>
      </c>
      <c r="T922" s="159">
        <v>5</v>
      </c>
      <c r="U922" s="23"/>
      <c r="V922" s="153">
        <v>558028</v>
      </c>
      <c r="W922" s="131"/>
      <c r="X922" s="162">
        <v>6.86</v>
      </c>
      <c r="Y922" s="23"/>
      <c r="Z922" s="152">
        <f t="shared" si="117"/>
        <v>97737</v>
      </c>
    </row>
    <row r="923" spans="1:26" x14ac:dyDescent="0.2">
      <c r="A923" s="116">
        <v>392.09</v>
      </c>
      <c r="B923" s="36" t="s">
        <v>422</v>
      </c>
      <c r="C923" s="148"/>
      <c r="D923" s="146">
        <v>3813731.52</v>
      </c>
      <c r="E923" s="21"/>
      <c r="F923" s="155" t="s">
        <v>302</v>
      </c>
      <c r="G923" s="152"/>
      <c r="H923" s="155" t="s">
        <v>423</v>
      </c>
      <c r="I923" s="23"/>
      <c r="J923" s="159">
        <v>5</v>
      </c>
      <c r="K923" s="21"/>
      <c r="L923" s="149">
        <f t="shared" si="116"/>
        <v>102208</v>
      </c>
      <c r="M923" s="127"/>
      <c r="N923" s="184">
        <v>2.68</v>
      </c>
      <c r="P923" s="155" t="s">
        <v>302</v>
      </c>
      <c r="Q923" s="152"/>
      <c r="R923" s="155" t="s">
        <v>450</v>
      </c>
      <c r="T923" s="159">
        <v>5</v>
      </c>
      <c r="U923" s="23"/>
      <c r="V923" s="153">
        <v>117082</v>
      </c>
      <c r="W923" s="131"/>
      <c r="X923" s="162">
        <v>3.07</v>
      </c>
      <c r="Y923" s="23"/>
      <c r="Z923" s="152">
        <f t="shared" si="117"/>
        <v>14874</v>
      </c>
    </row>
    <row r="924" spans="1:26" x14ac:dyDescent="0.2">
      <c r="A924" s="116">
        <v>396.03</v>
      </c>
      <c r="B924" s="36" t="s">
        <v>425</v>
      </c>
      <c r="C924" s="148"/>
      <c r="D924" s="146">
        <v>4408343.9000000004</v>
      </c>
      <c r="E924" s="21"/>
      <c r="F924" s="155" t="s">
        <v>302</v>
      </c>
      <c r="G924" s="152"/>
      <c r="H924" s="155" t="s">
        <v>426</v>
      </c>
      <c r="I924" s="23"/>
      <c r="J924" s="159">
        <v>15</v>
      </c>
      <c r="K924" s="21"/>
      <c r="L924" s="149">
        <f t="shared" si="116"/>
        <v>373387</v>
      </c>
      <c r="M924" s="127"/>
      <c r="N924" s="184">
        <v>8.4700000000000006</v>
      </c>
      <c r="P924" s="155" t="s">
        <v>302</v>
      </c>
      <c r="Q924" s="152"/>
      <c r="R924" s="155" t="s">
        <v>451</v>
      </c>
      <c r="T924" s="159">
        <v>10</v>
      </c>
      <c r="U924" s="23"/>
      <c r="V924" s="153">
        <v>656536</v>
      </c>
      <c r="W924" s="131"/>
      <c r="X924" s="162">
        <v>14.89</v>
      </c>
      <c r="Y924" s="23"/>
      <c r="Z924" s="152">
        <f t="shared" si="117"/>
        <v>283149</v>
      </c>
    </row>
    <row r="925" spans="1:26" x14ac:dyDescent="0.2">
      <c r="A925" s="116">
        <v>396.07</v>
      </c>
      <c r="B925" s="36" t="s">
        <v>428</v>
      </c>
      <c r="C925" s="148"/>
      <c r="D925" s="146">
        <v>39289376.25</v>
      </c>
      <c r="E925" s="21"/>
      <c r="F925" s="155" t="s">
        <v>302</v>
      </c>
      <c r="G925" s="152"/>
      <c r="H925" s="155" t="s">
        <v>452</v>
      </c>
      <c r="I925" s="23"/>
      <c r="J925" s="159">
        <v>25</v>
      </c>
      <c r="K925" s="21"/>
      <c r="L925" s="149">
        <f t="shared" si="116"/>
        <v>1909464</v>
      </c>
      <c r="M925" s="127"/>
      <c r="N925" s="184">
        <v>4.8600000000000003</v>
      </c>
      <c r="P925" s="155" t="s">
        <v>302</v>
      </c>
      <c r="Q925" s="152"/>
      <c r="R925" s="155" t="s">
        <v>452</v>
      </c>
      <c r="T925" s="159">
        <v>20</v>
      </c>
      <c r="U925" s="23"/>
      <c r="V925" s="153">
        <v>2278266</v>
      </c>
      <c r="W925" s="131"/>
      <c r="X925" s="162">
        <v>5.8</v>
      </c>
      <c r="Y925" s="23"/>
      <c r="Z925" s="152">
        <f t="shared" si="117"/>
        <v>368802</v>
      </c>
    </row>
    <row r="926" spans="1:26" x14ac:dyDescent="0.2">
      <c r="A926" s="136"/>
      <c r="B926" s="50" t="s">
        <v>453</v>
      </c>
      <c r="C926" s="148"/>
      <c r="D926" s="205">
        <f>+SUBTOTAL(9,D919:D925)</f>
        <v>79269574.920000002</v>
      </c>
      <c r="E926" s="51"/>
      <c r="F926" s="151"/>
      <c r="G926" s="152"/>
      <c r="H926" s="23"/>
      <c r="I926" s="23"/>
      <c r="J926" s="130"/>
      <c r="K926" s="51"/>
      <c r="L926" s="206">
        <f>+SUBTOTAL(9,L919:L925)</f>
        <v>3488016</v>
      </c>
      <c r="M926" s="138"/>
      <c r="N926" s="196">
        <f>+ROUND(L926/$D926*100,2)</f>
        <v>4.4000000000000004</v>
      </c>
      <c r="P926" s="151"/>
      <c r="Q926" s="152"/>
      <c r="T926" s="130"/>
      <c r="U926" s="52"/>
      <c r="V926" s="207">
        <f>+SUBTOTAL(9,V919:V925)</f>
        <v>4503220</v>
      </c>
      <c r="W926" s="142"/>
      <c r="X926" s="197">
        <f>+ROUND(V926/D926*100,2)</f>
        <v>5.68</v>
      </c>
      <c r="Y926" s="23"/>
      <c r="Z926" s="208">
        <f>+SUBTOTAL(9,Z919:Z925)</f>
        <v>1015204</v>
      </c>
    </row>
    <row r="927" spans="1:26" x14ac:dyDescent="0.2">
      <c r="A927" s="136"/>
      <c r="B927" s="50"/>
      <c r="C927" s="148"/>
      <c r="D927" s="175"/>
      <c r="E927" s="51"/>
      <c r="F927" s="151"/>
      <c r="G927" s="152"/>
      <c r="H927" s="23"/>
      <c r="I927" s="23"/>
      <c r="J927" s="130"/>
      <c r="K927" s="51"/>
      <c r="L927" s="178"/>
      <c r="M927" s="138"/>
      <c r="N927" s="196"/>
      <c r="P927" s="151"/>
      <c r="Q927" s="152"/>
      <c r="T927" s="130"/>
      <c r="U927" s="52"/>
      <c r="V927" s="181"/>
      <c r="W927" s="142"/>
      <c r="X927" s="197"/>
      <c r="Y927" s="23"/>
      <c r="Z927" s="152"/>
    </row>
    <row r="928" spans="1:26" x14ac:dyDescent="0.2">
      <c r="A928" s="116"/>
      <c r="B928" s="74" t="s">
        <v>454</v>
      </c>
      <c r="C928" s="148"/>
      <c r="D928" s="146"/>
      <c r="E928" s="21"/>
      <c r="F928" s="151"/>
      <c r="G928" s="152"/>
      <c r="H928" s="23"/>
      <c r="I928" s="23"/>
      <c r="J928" s="130"/>
      <c r="K928" s="21"/>
      <c r="L928" s="149"/>
      <c r="M928" s="127"/>
      <c r="N928" s="150"/>
      <c r="P928" s="151"/>
      <c r="Q928" s="152"/>
      <c r="T928" s="130"/>
      <c r="U928" s="23"/>
      <c r="V928" s="153"/>
      <c r="W928" s="131"/>
      <c r="X928" s="154"/>
      <c r="Y928" s="23"/>
      <c r="Z928" s="152"/>
    </row>
    <row r="929" spans="1:26" x14ac:dyDescent="0.2">
      <c r="A929" s="116">
        <v>390</v>
      </c>
      <c r="B929" s="36" t="s">
        <v>66</v>
      </c>
      <c r="C929" s="148"/>
      <c r="D929" s="146">
        <v>3469186.36</v>
      </c>
      <c r="E929" s="21"/>
      <c r="F929" s="155" t="s">
        <v>302</v>
      </c>
      <c r="G929" s="152"/>
      <c r="H929" s="155" t="s">
        <v>260</v>
      </c>
      <c r="I929" s="23"/>
      <c r="J929" s="159">
        <v>-20</v>
      </c>
      <c r="K929" s="21"/>
      <c r="L929" s="149">
        <f t="shared" ref="L929:L934" si="118">+ROUND(N929*D929/100,0)</f>
        <v>59323</v>
      </c>
      <c r="M929" s="127"/>
      <c r="N929" s="184">
        <v>1.71</v>
      </c>
      <c r="P929" s="155" t="s">
        <v>302</v>
      </c>
      <c r="Q929" s="152"/>
      <c r="R929" s="155" t="s">
        <v>323</v>
      </c>
      <c r="T929" s="159">
        <v>-20</v>
      </c>
      <c r="U929" s="23"/>
      <c r="V929" s="153">
        <v>69083</v>
      </c>
      <c r="W929" s="131"/>
      <c r="X929" s="162">
        <v>1.99</v>
      </c>
      <c r="Y929" s="23"/>
      <c r="Z929" s="152">
        <f t="shared" ref="Z929:Z934" si="119">+V929-L929</f>
        <v>9760</v>
      </c>
    </row>
    <row r="930" spans="1:26" x14ac:dyDescent="0.2">
      <c r="A930" s="116">
        <v>392.01</v>
      </c>
      <c r="B930" s="36" t="s">
        <v>416</v>
      </c>
      <c r="C930" s="148"/>
      <c r="D930" s="146">
        <v>1156271.22</v>
      </c>
      <c r="E930" s="21"/>
      <c r="F930" s="155" t="s">
        <v>302</v>
      </c>
      <c r="G930" s="152"/>
      <c r="H930" s="155" t="s">
        <v>427</v>
      </c>
      <c r="I930" s="23"/>
      <c r="J930" s="159">
        <v>20</v>
      </c>
      <c r="K930" s="21"/>
      <c r="L930" s="149">
        <f t="shared" si="118"/>
        <v>40238</v>
      </c>
      <c r="M930" s="127"/>
      <c r="N930" s="184">
        <v>3.48</v>
      </c>
      <c r="P930" s="155" t="s">
        <v>302</v>
      </c>
      <c r="Q930" s="152"/>
      <c r="R930" s="155" t="s">
        <v>418</v>
      </c>
      <c r="T930" s="159">
        <v>10</v>
      </c>
      <c r="U930" s="23"/>
      <c r="V930" s="153">
        <v>99760</v>
      </c>
      <c r="W930" s="131"/>
      <c r="X930" s="162">
        <v>8.6300000000000008</v>
      </c>
      <c r="Y930" s="23"/>
      <c r="Z930" s="152">
        <f t="shared" si="119"/>
        <v>59522</v>
      </c>
    </row>
    <row r="931" spans="1:26" x14ac:dyDescent="0.2">
      <c r="A931" s="116">
        <v>392.05</v>
      </c>
      <c r="B931" s="36" t="s">
        <v>419</v>
      </c>
      <c r="C931" s="148"/>
      <c r="D931" s="146">
        <v>997850.09</v>
      </c>
      <c r="E931" s="21"/>
      <c r="F931" s="155" t="s">
        <v>302</v>
      </c>
      <c r="G931" s="152"/>
      <c r="H931" s="155" t="s">
        <v>455</v>
      </c>
      <c r="I931" s="23"/>
      <c r="J931" s="159">
        <v>15</v>
      </c>
      <c r="K931" s="21"/>
      <c r="L931" s="149">
        <f t="shared" si="118"/>
        <v>44803</v>
      </c>
      <c r="M931" s="127"/>
      <c r="N931" s="184">
        <v>4.49</v>
      </c>
      <c r="P931" s="155" t="s">
        <v>302</v>
      </c>
      <c r="Q931" s="152"/>
      <c r="R931" s="155" t="s">
        <v>456</v>
      </c>
      <c r="T931" s="159">
        <v>10</v>
      </c>
      <c r="U931" s="23"/>
      <c r="V931" s="153">
        <v>53021</v>
      </c>
      <c r="W931" s="131"/>
      <c r="X931" s="162">
        <v>5.31</v>
      </c>
      <c r="Y931" s="23"/>
      <c r="Z931" s="152">
        <f t="shared" si="119"/>
        <v>8218</v>
      </c>
    </row>
    <row r="932" spans="1:26" x14ac:dyDescent="0.2">
      <c r="A932" s="116">
        <v>392.09</v>
      </c>
      <c r="B932" s="36" t="s">
        <v>422</v>
      </c>
      <c r="C932" s="148"/>
      <c r="D932" s="146">
        <v>468382.02</v>
      </c>
      <c r="E932" s="21"/>
      <c r="F932" s="155" t="s">
        <v>302</v>
      </c>
      <c r="G932" s="152"/>
      <c r="H932" s="155" t="s">
        <v>457</v>
      </c>
      <c r="I932" s="23"/>
      <c r="J932" s="159">
        <v>5</v>
      </c>
      <c r="K932" s="21"/>
      <c r="L932" s="149">
        <f t="shared" si="118"/>
        <v>10866</v>
      </c>
      <c r="M932" s="127"/>
      <c r="N932" s="184">
        <v>2.3199999999999998</v>
      </c>
      <c r="P932" s="155" t="s">
        <v>302</v>
      </c>
      <c r="Q932" s="152"/>
      <c r="R932" s="155" t="s">
        <v>458</v>
      </c>
      <c r="T932" s="159">
        <v>5</v>
      </c>
      <c r="U932" s="23"/>
      <c r="V932" s="153">
        <v>12545</v>
      </c>
      <c r="W932" s="131"/>
      <c r="X932" s="162">
        <v>2.68</v>
      </c>
      <c r="Y932" s="23"/>
      <c r="Z932" s="152">
        <f t="shared" si="119"/>
        <v>1679</v>
      </c>
    </row>
    <row r="933" spans="1:26" x14ac:dyDescent="0.2">
      <c r="A933" s="116">
        <v>396.03</v>
      </c>
      <c r="B933" s="36" t="s">
        <v>425</v>
      </c>
      <c r="C933" s="148"/>
      <c r="D933" s="146">
        <v>1447080.32</v>
      </c>
      <c r="E933" s="21"/>
      <c r="F933" s="155" t="s">
        <v>302</v>
      </c>
      <c r="G933" s="152"/>
      <c r="H933" s="155" t="s">
        <v>459</v>
      </c>
      <c r="I933" s="23"/>
      <c r="J933" s="159">
        <v>15</v>
      </c>
      <c r="K933" s="21"/>
      <c r="L933" s="149">
        <f t="shared" si="118"/>
        <v>104190</v>
      </c>
      <c r="M933" s="127"/>
      <c r="N933" s="184">
        <v>7.2</v>
      </c>
      <c r="P933" s="155" t="s">
        <v>302</v>
      </c>
      <c r="Q933" s="152"/>
      <c r="R933" s="155" t="s">
        <v>460</v>
      </c>
      <c r="T933" s="159">
        <v>10</v>
      </c>
      <c r="U933" s="23"/>
      <c r="V933" s="153">
        <v>176663</v>
      </c>
      <c r="W933" s="131"/>
      <c r="X933" s="162">
        <v>12.21</v>
      </c>
      <c r="Y933" s="23"/>
      <c r="Z933" s="152">
        <f t="shared" si="119"/>
        <v>72473</v>
      </c>
    </row>
    <row r="934" spans="1:26" x14ac:dyDescent="0.2">
      <c r="A934" s="116">
        <v>396.07</v>
      </c>
      <c r="B934" s="36" t="s">
        <v>428</v>
      </c>
      <c r="C934" s="148"/>
      <c r="D934" s="146">
        <v>2265611.14</v>
      </c>
      <c r="E934" s="21"/>
      <c r="F934" s="155" t="s">
        <v>302</v>
      </c>
      <c r="G934" s="152"/>
      <c r="H934" s="155" t="s">
        <v>461</v>
      </c>
      <c r="I934" s="23"/>
      <c r="J934" s="159">
        <v>15</v>
      </c>
      <c r="K934" s="21"/>
      <c r="L934" s="149">
        <f t="shared" si="118"/>
        <v>112827</v>
      </c>
      <c r="M934" s="127"/>
      <c r="N934" s="184">
        <v>4.9800000000000004</v>
      </c>
      <c r="P934" s="155" t="s">
        <v>302</v>
      </c>
      <c r="Q934" s="152"/>
      <c r="R934" s="155" t="s">
        <v>455</v>
      </c>
      <c r="T934" s="159">
        <v>15</v>
      </c>
      <c r="U934" s="23"/>
      <c r="V934" s="153">
        <v>126665</v>
      </c>
      <c r="W934" s="131"/>
      <c r="X934" s="162">
        <v>5.59</v>
      </c>
      <c r="Y934" s="23"/>
      <c r="Z934" s="152">
        <f t="shared" si="119"/>
        <v>13838</v>
      </c>
    </row>
    <row r="935" spans="1:26" x14ac:dyDescent="0.2">
      <c r="A935" s="136"/>
      <c r="B935" s="50" t="s">
        <v>462</v>
      </c>
      <c r="C935" s="148"/>
      <c r="D935" s="205">
        <f>+SUBTOTAL(9,D929:D934)</f>
        <v>9804381.1500000004</v>
      </c>
      <c r="E935" s="51"/>
      <c r="F935" s="151"/>
      <c r="G935" s="152"/>
      <c r="H935" s="23"/>
      <c r="I935" s="23"/>
      <c r="J935" s="130"/>
      <c r="K935" s="51"/>
      <c r="L935" s="206">
        <f>+SUBTOTAL(9,L929:L934)</f>
        <v>372247</v>
      </c>
      <c r="M935" s="138"/>
      <c r="N935" s="196">
        <f>+ROUND(L935/$D935*100,2)</f>
        <v>3.8</v>
      </c>
      <c r="P935" s="151"/>
      <c r="Q935" s="152"/>
      <c r="T935" s="130"/>
      <c r="U935" s="52"/>
      <c r="V935" s="207">
        <f>+SUBTOTAL(9,V929:V934)</f>
        <v>537737</v>
      </c>
      <c r="W935" s="142"/>
      <c r="X935" s="197">
        <f>+ROUND(V935/D935*100,2)</f>
        <v>5.48</v>
      </c>
      <c r="Y935" s="23"/>
      <c r="Z935" s="208">
        <f>+SUBTOTAL(9,Z929:Z934)</f>
        <v>165490</v>
      </c>
    </row>
    <row r="936" spans="1:26" x14ac:dyDescent="0.2">
      <c r="A936" s="116"/>
      <c r="B936" s="21"/>
      <c r="C936" s="148"/>
      <c r="D936" s="146"/>
      <c r="E936" s="21"/>
      <c r="F936" s="151"/>
      <c r="G936" s="152"/>
      <c r="H936" s="23"/>
      <c r="I936" s="23"/>
      <c r="J936" s="130"/>
      <c r="K936" s="21"/>
      <c r="L936" s="149"/>
      <c r="M936" s="127"/>
      <c r="N936" s="150"/>
      <c r="P936" s="151"/>
      <c r="Q936" s="152"/>
      <c r="T936" s="130"/>
      <c r="U936" s="23"/>
      <c r="V936" s="153"/>
      <c r="W936" s="131"/>
      <c r="X936" s="154"/>
      <c r="Y936" s="23"/>
      <c r="Z936" s="152"/>
    </row>
    <row r="937" spans="1:26" x14ac:dyDescent="0.2">
      <c r="A937" s="136"/>
      <c r="B937" s="74" t="s">
        <v>463</v>
      </c>
      <c r="C937" s="148"/>
      <c r="D937" s="146"/>
      <c r="E937" s="21"/>
      <c r="F937" s="151"/>
      <c r="G937" s="152"/>
      <c r="H937" s="23"/>
      <c r="I937" s="23"/>
      <c r="J937" s="130"/>
      <c r="K937" s="21"/>
      <c r="L937" s="149"/>
      <c r="M937" s="127"/>
      <c r="N937" s="150"/>
      <c r="P937" s="151"/>
      <c r="Q937" s="152"/>
      <c r="T937" s="130"/>
      <c r="U937" s="23"/>
      <c r="V937" s="153"/>
      <c r="W937" s="131"/>
      <c r="X937" s="154"/>
      <c r="Y937" s="23"/>
      <c r="Z937" s="152"/>
    </row>
    <row r="938" spans="1:26" x14ac:dyDescent="0.2">
      <c r="A938" s="116">
        <v>389.2</v>
      </c>
      <c r="B938" s="36" t="s">
        <v>64</v>
      </c>
      <c r="C938" s="148"/>
      <c r="D938" s="146">
        <v>82178.45</v>
      </c>
      <c r="E938" s="21"/>
      <c r="F938" s="155" t="s">
        <v>302</v>
      </c>
      <c r="G938" s="152"/>
      <c r="H938" s="155" t="s">
        <v>464</v>
      </c>
      <c r="I938" s="23"/>
      <c r="J938" s="159">
        <v>0</v>
      </c>
      <c r="K938" s="21"/>
      <c r="L938" s="149">
        <f t="shared" ref="L938:L945" si="120">+ROUND(N938*D938/100,0)</f>
        <v>1668</v>
      </c>
      <c r="M938" s="127"/>
      <c r="N938" s="184">
        <v>2.0299999999999998</v>
      </c>
      <c r="P938" s="155" t="s">
        <v>302</v>
      </c>
      <c r="Q938" s="152"/>
      <c r="R938" s="155" t="s">
        <v>379</v>
      </c>
      <c r="T938" s="159">
        <v>0</v>
      </c>
      <c r="U938" s="23"/>
      <c r="V938" s="153">
        <v>1684</v>
      </c>
      <c r="W938" s="131"/>
      <c r="X938" s="162">
        <v>2.0499999999999998</v>
      </c>
      <c r="Y938" s="23"/>
      <c r="Z938" s="152">
        <f t="shared" ref="Z938:Z945" si="121">+V938-L938</f>
        <v>16</v>
      </c>
    </row>
    <row r="939" spans="1:26" x14ac:dyDescent="0.2">
      <c r="A939" s="116">
        <v>390</v>
      </c>
      <c r="B939" s="36" t="s">
        <v>66</v>
      </c>
      <c r="C939" s="148"/>
      <c r="D939" s="146">
        <v>97285008.349999994</v>
      </c>
      <c r="E939" s="21"/>
      <c r="F939" s="155" t="s">
        <v>302</v>
      </c>
      <c r="G939" s="152"/>
      <c r="H939" s="155" t="s">
        <v>415</v>
      </c>
      <c r="I939" s="23"/>
      <c r="J939" s="159">
        <v>5</v>
      </c>
      <c r="K939" s="21"/>
      <c r="L939" s="149">
        <f t="shared" si="120"/>
        <v>1488461</v>
      </c>
      <c r="M939" s="127"/>
      <c r="N939" s="184">
        <v>1.53</v>
      </c>
      <c r="P939" s="155" t="s">
        <v>302</v>
      </c>
      <c r="Q939" s="152"/>
      <c r="R939" s="155" t="s">
        <v>379</v>
      </c>
      <c r="T939" s="159">
        <v>-20</v>
      </c>
      <c r="U939" s="23"/>
      <c r="V939" s="153">
        <v>2479237</v>
      </c>
      <c r="W939" s="131"/>
      <c r="X939" s="162">
        <v>2.5499999999999998</v>
      </c>
      <c r="Y939" s="23"/>
      <c r="Z939" s="152">
        <f t="shared" si="121"/>
        <v>990776</v>
      </c>
    </row>
    <row r="940" spans="1:26" x14ac:dyDescent="0.2">
      <c r="A940" s="116">
        <v>392.01</v>
      </c>
      <c r="B940" s="36" t="s">
        <v>416</v>
      </c>
      <c r="C940" s="148"/>
      <c r="D940" s="146">
        <v>15949392.029999999</v>
      </c>
      <c r="E940" s="21"/>
      <c r="F940" s="155" t="s">
        <v>302</v>
      </c>
      <c r="G940" s="152"/>
      <c r="H940" s="155" t="s">
        <v>465</v>
      </c>
      <c r="I940" s="23"/>
      <c r="J940" s="159">
        <v>10</v>
      </c>
      <c r="K940" s="21"/>
      <c r="L940" s="149">
        <f t="shared" si="120"/>
        <v>803849</v>
      </c>
      <c r="M940" s="127"/>
      <c r="N940" s="184">
        <v>5.04</v>
      </c>
      <c r="P940" s="155" t="s">
        <v>302</v>
      </c>
      <c r="Q940" s="152"/>
      <c r="R940" s="155" t="s">
        <v>435</v>
      </c>
      <c r="T940" s="159">
        <v>10</v>
      </c>
      <c r="U940" s="23"/>
      <c r="V940" s="153">
        <v>1423417</v>
      </c>
      <c r="W940" s="131"/>
      <c r="X940" s="162">
        <v>8.92</v>
      </c>
      <c r="Y940" s="23"/>
      <c r="Z940" s="152">
        <f t="shared" si="121"/>
        <v>619568</v>
      </c>
    </row>
    <row r="941" spans="1:26" x14ac:dyDescent="0.2">
      <c r="A941" s="116">
        <v>392.3</v>
      </c>
      <c r="B941" s="36" t="s">
        <v>466</v>
      </c>
      <c r="C941" s="148"/>
      <c r="D941" s="146">
        <v>1860982.02</v>
      </c>
      <c r="E941" s="21"/>
      <c r="F941" s="155" t="s">
        <v>302</v>
      </c>
      <c r="G941" s="152"/>
      <c r="H941" s="155" t="s">
        <v>467</v>
      </c>
      <c r="I941" s="23"/>
      <c r="J941" s="159">
        <v>64</v>
      </c>
      <c r="K941" s="21"/>
      <c r="L941" s="149">
        <f t="shared" si="120"/>
        <v>46711</v>
      </c>
      <c r="M941" s="127"/>
      <c r="N941" s="184">
        <v>2.5099999999999998</v>
      </c>
      <c r="P941" s="155" t="s">
        <v>302</v>
      </c>
      <c r="Q941" s="152"/>
      <c r="R941" s="155" t="s">
        <v>467</v>
      </c>
      <c r="T941" s="159">
        <v>20</v>
      </c>
      <c r="U941" s="23"/>
      <c r="V941" s="153">
        <v>115964</v>
      </c>
      <c r="W941" s="131"/>
      <c r="X941" s="162">
        <v>6.23</v>
      </c>
      <c r="Y941" s="23"/>
      <c r="Z941" s="152">
        <f t="shared" si="121"/>
        <v>69253</v>
      </c>
    </row>
    <row r="942" spans="1:26" x14ac:dyDescent="0.2">
      <c r="A942" s="116">
        <v>392.05</v>
      </c>
      <c r="B942" s="36" t="s">
        <v>419</v>
      </c>
      <c r="C942" s="148"/>
      <c r="D942" s="146">
        <v>23843697.399999999</v>
      </c>
      <c r="E942" s="21"/>
      <c r="F942" s="155" t="s">
        <v>302</v>
      </c>
      <c r="G942" s="152"/>
      <c r="H942" s="155" t="s">
        <v>449</v>
      </c>
      <c r="I942" s="23"/>
      <c r="J942" s="159">
        <v>10</v>
      </c>
      <c r="K942" s="21"/>
      <c r="L942" s="149">
        <f t="shared" si="120"/>
        <v>1087273</v>
      </c>
      <c r="M942" s="127"/>
      <c r="N942" s="184">
        <v>4.5599999999999996</v>
      </c>
      <c r="P942" s="155" t="s">
        <v>302</v>
      </c>
      <c r="Q942" s="152"/>
      <c r="R942" s="155" t="s">
        <v>456</v>
      </c>
      <c r="T942" s="159">
        <v>5</v>
      </c>
      <c r="U942" s="23"/>
      <c r="V942" s="153">
        <v>1520826</v>
      </c>
      <c r="W942" s="131"/>
      <c r="X942" s="162">
        <v>6.38</v>
      </c>
      <c r="Y942" s="23"/>
      <c r="Z942" s="152">
        <f t="shared" si="121"/>
        <v>433553</v>
      </c>
    </row>
    <row r="943" spans="1:26" x14ac:dyDescent="0.2">
      <c r="A943" s="116">
        <v>392.09</v>
      </c>
      <c r="B943" s="36" t="s">
        <v>422</v>
      </c>
      <c r="C943" s="148"/>
      <c r="D943" s="146">
        <v>8667451.8900000006</v>
      </c>
      <c r="E943" s="21"/>
      <c r="F943" s="155" t="s">
        <v>302</v>
      </c>
      <c r="G943" s="152"/>
      <c r="H943" s="155" t="s">
        <v>423</v>
      </c>
      <c r="I943" s="23"/>
      <c r="J943" s="159">
        <v>25</v>
      </c>
      <c r="K943" s="21"/>
      <c r="L943" s="149">
        <f t="shared" si="120"/>
        <v>165548</v>
      </c>
      <c r="M943" s="127"/>
      <c r="N943" s="184">
        <v>1.91</v>
      </c>
      <c r="P943" s="155" t="s">
        <v>302</v>
      </c>
      <c r="Q943" s="152"/>
      <c r="R943" s="155" t="s">
        <v>468</v>
      </c>
      <c r="T943" s="159">
        <v>10</v>
      </c>
      <c r="U943" s="23"/>
      <c r="V943" s="153">
        <v>300430</v>
      </c>
      <c r="W943" s="131"/>
      <c r="X943" s="162">
        <v>3.47</v>
      </c>
      <c r="Y943" s="23"/>
      <c r="Z943" s="152">
        <f t="shared" si="121"/>
        <v>134882</v>
      </c>
    </row>
    <row r="944" spans="1:26" x14ac:dyDescent="0.2">
      <c r="A944" s="116">
        <v>396.03</v>
      </c>
      <c r="B944" s="36" t="s">
        <v>425</v>
      </c>
      <c r="C944" s="148"/>
      <c r="D944" s="146">
        <v>16130776.960000001</v>
      </c>
      <c r="E944" s="21"/>
      <c r="F944" s="155" t="s">
        <v>302</v>
      </c>
      <c r="G944" s="152"/>
      <c r="H944" s="155" t="s">
        <v>426</v>
      </c>
      <c r="I944" s="23"/>
      <c r="J944" s="159">
        <v>10</v>
      </c>
      <c r="K944" s="21"/>
      <c r="L944" s="149">
        <f t="shared" si="120"/>
        <v>1306593</v>
      </c>
      <c r="M944" s="127"/>
      <c r="N944" s="184">
        <v>8.1</v>
      </c>
      <c r="P944" s="155" t="s">
        <v>302</v>
      </c>
      <c r="Q944" s="152"/>
      <c r="R944" s="155" t="s">
        <v>469</v>
      </c>
      <c r="T944" s="159">
        <v>10</v>
      </c>
      <c r="U944" s="23"/>
      <c r="V944" s="153">
        <v>1702272</v>
      </c>
      <c r="W944" s="131"/>
      <c r="X944" s="162">
        <v>10.55</v>
      </c>
      <c r="Y944" s="23"/>
      <c r="Z944" s="152">
        <f t="shared" si="121"/>
        <v>395679</v>
      </c>
    </row>
    <row r="945" spans="1:26" x14ac:dyDescent="0.2">
      <c r="A945" s="116">
        <v>396.07</v>
      </c>
      <c r="B945" s="36" t="s">
        <v>428</v>
      </c>
      <c r="C945" s="148"/>
      <c r="D945" s="146">
        <v>53211477.5</v>
      </c>
      <c r="E945" s="21"/>
      <c r="F945" s="155" t="s">
        <v>302</v>
      </c>
      <c r="G945" s="152"/>
      <c r="H945" s="155" t="s">
        <v>470</v>
      </c>
      <c r="I945" s="23"/>
      <c r="J945" s="159">
        <v>15</v>
      </c>
      <c r="K945" s="21"/>
      <c r="L945" s="149">
        <f t="shared" si="120"/>
        <v>2852135</v>
      </c>
      <c r="M945" s="127"/>
      <c r="N945" s="184">
        <v>5.36</v>
      </c>
      <c r="P945" s="155" t="s">
        <v>302</v>
      </c>
      <c r="Q945" s="152"/>
      <c r="R945" s="155" t="s">
        <v>470</v>
      </c>
      <c r="T945" s="159">
        <v>20</v>
      </c>
      <c r="U945" s="23"/>
      <c r="V945" s="153">
        <v>3239807</v>
      </c>
      <c r="W945" s="131"/>
      <c r="X945" s="162">
        <v>6.09</v>
      </c>
      <c r="Y945" s="23"/>
      <c r="Z945" s="193">
        <f t="shared" si="121"/>
        <v>387672</v>
      </c>
    </row>
    <row r="946" spans="1:26" x14ac:dyDescent="0.2">
      <c r="A946" s="136"/>
      <c r="B946" s="50" t="s">
        <v>471</v>
      </c>
      <c r="C946" s="148"/>
      <c r="D946" s="210">
        <f>+SUBTOTAL(9,D938:D945)</f>
        <v>217030964.59999999</v>
      </c>
      <c r="E946" s="38"/>
      <c r="F946" s="151"/>
      <c r="G946" s="152"/>
      <c r="H946" s="23"/>
      <c r="I946" s="23"/>
      <c r="J946" s="130"/>
      <c r="K946" s="38"/>
      <c r="L946" s="211">
        <f>+SUBTOTAL(9,L938:L945)</f>
        <v>7752238</v>
      </c>
      <c r="M946" s="138"/>
      <c r="N946" s="196">
        <f>+ROUND(L946/$D946*100,2)</f>
        <v>3.57</v>
      </c>
      <c r="P946" s="151"/>
      <c r="Q946" s="152"/>
      <c r="T946" s="130"/>
      <c r="U946" s="29"/>
      <c r="V946" s="212">
        <f>+SUBTOTAL(9,V938:V945)</f>
        <v>10783637</v>
      </c>
      <c r="W946" s="142"/>
      <c r="X946" s="197">
        <f>+ROUND(V946/D946*100,2)</f>
        <v>4.97</v>
      </c>
      <c r="Y946" s="23"/>
      <c r="Z946" s="180">
        <f>+SUBTOTAL(9,Z938:Z945)</f>
        <v>3031399</v>
      </c>
    </row>
    <row r="947" spans="1:26" x14ac:dyDescent="0.2">
      <c r="A947" s="136"/>
      <c r="B947" s="50"/>
      <c r="C947" s="148"/>
      <c r="D947" s="205"/>
      <c r="E947" s="38"/>
      <c r="F947" s="151"/>
      <c r="G947" s="152"/>
      <c r="H947" s="23"/>
      <c r="I947" s="23"/>
      <c r="J947" s="130"/>
      <c r="K947" s="38"/>
      <c r="L947" s="206"/>
      <c r="M947" s="138"/>
      <c r="N947" s="196"/>
      <c r="P947" s="151"/>
      <c r="Q947" s="152"/>
      <c r="T947" s="130"/>
      <c r="U947" s="29"/>
      <c r="V947" s="207"/>
      <c r="W947" s="142"/>
      <c r="X947" s="197"/>
      <c r="Y947" s="23"/>
      <c r="Z947" s="180"/>
    </row>
    <row r="948" spans="1:26" x14ac:dyDescent="0.2">
      <c r="A948" s="136"/>
      <c r="B948" s="74" t="s">
        <v>472</v>
      </c>
      <c r="C948" s="148"/>
      <c r="D948" s="146"/>
      <c r="E948" s="21"/>
      <c r="F948" s="151"/>
      <c r="G948" s="152"/>
      <c r="H948" s="23"/>
      <c r="I948" s="23"/>
      <c r="J948" s="130"/>
      <c r="K948" s="21"/>
      <c r="L948" s="149"/>
      <c r="M948" s="127"/>
      <c r="N948" s="150"/>
      <c r="P948" s="151"/>
      <c r="Q948" s="152"/>
      <c r="T948" s="130"/>
      <c r="U948" s="23"/>
      <c r="V948" s="153"/>
      <c r="W948" s="131"/>
      <c r="X948" s="154"/>
      <c r="Y948" s="23"/>
      <c r="Z948" s="152"/>
    </row>
    <row r="949" spans="1:26" x14ac:dyDescent="0.2">
      <c r="A949" s="116">
        <v>389.2</v>
      </c>
      <c r="B949" s="36" t="s">
        <v>64</v>
      </c>
      <c r="C949" s="148"/>
      <c r="D949" s="146">
        <v>4645.6099999999997</v>
      </c>
      <c r="E949" s="21"/>
      <c r="F949" s="155" t="s">
        <v>302</v>
      </c>
      <c r="G949" s="152"/>
      <c r="H949" s="155" t="s">
        <v>365</v>
      </c>
      <c r="I949" s="23"/>
      <c r="J949" s="159">
        <v>0</v>
      </c>
      <c r="K949" s="21"/>
      <c r="L949" s="149">
        <f t="shared" ref="L949:L955" si="122">+ROUND(N949*D949/100,0)</f>
        <v>54</v>
      </c>
      <c r="M949" s="127"/>
      <c r="N949" s="184">
        <v>1.17</v>
      </c>
      <c r="P949" s="155" t="s">
        <v>302</v>
      </c>
      <c r="Q949" s="152"/>
      <c r="R949" s="155" t="s">
        <v>260</v>
      </c>
      <c r="T949" s="159">
        <v>0</v>
      </c>
      <c r="U949" s="23"/>
      <c r="V949" s="153">
        <v>79</v>
      </c>
      <c r="W949" s="131"/>
      <c r="X949" s="162">
        <v>1.7</v>
      </c>
      <c r="Y949" s="23"/>
      <c r="Z949" s="152">
        <f t="shared" ref="Z949:Z955" si="123">+V949-L949</f>
        <v>25</v>
      </c>
    </row>
    <row r="950" spans="1:26" x14ac:dyDescent="0.2">
      <c r="A950" s="116">
        <v>390</v>
      </c>
      <c r="B950" s="36" t="s">
        <v>66</v>
      </c>
      <c r="C950" s="148"/>
      <c r="D950" s="146">
        <v>14703730.67</v>
      </c>
      <c r="E950" s="21"/>
      <c r="F950" s="155" t="s">
        <v>302</v>
      </c>
      <c r="G950" s="152"/>
      <c r="H950" s="155" t="s">
        <v>415</v>
      </c>
      <c r="I950" s="23"/>
      <c r="J950" s="159">
        <v>-5</v>
      </c>
      <c r="K950" s="21"/>
      <c r="L950" s="149">
        <f t="shared" si="122"/>
        <v>242612</v>
      </c>
      <c r="M950" s="127"/>
      <c r="N950" s="184">
        <v>1.65</v>
      </c>
      <c r="P950" s="155" t="s">
        <v>302</v>
      </c>
      <c r="Q950" s="152"/>
      <c r="R950" s="155" t="s">
        <v>260</v>
      </c>
      <c r="T950" s="159">
        <v>-10</v>
      </c>
      <c r="U950" s="23"/>
      <c r="V950" s="153">
        <v>270524</v>
      </c>
      <c r="W950" s="131"/>
      <c r="X950" s="162">
        <v>1.84</v>
      </c>
      <c r="Y950" s="23"/>
      <c r="Z950" s="152">
        <f t="shared" si="123"/>
        <v>27912</v>
      </c>
    </row>
    <row r="951" spans="1:26" x14ac:dyDescent="0.2">
      <c r="A951" s="116">
        <v>392.01</v>
      </c>
      <c r="B951" s="36" t="s">
        <v>416</v>
      </c>
      <c r="C951" s="148"/>
      <c r="D951" s="146">
        <v>3064130.88</v>
      </c>
      <c r="E951" s="21"/>
      <c r="F951" s="155" t="s">
        <v>302</v>
      </c>
      <c r="G951" s="152"/>
      <c r="H951" s="155" t="s">
        <v>473</v>
      </c>
      <c r="I951" s="23"/>
      <c r="J951" s="159">
        <v>10</v>
      </c>
      <c r="K951" s="21"/>
      <c r="L951" s="149">
        <f t="shared" si="122"/>
        <v>131145</v>
      </c>
      <c r="M951" s="127"/>
      <c r="N951" s="184">
        <v>4.28</v>
      </c>
      <c r="P951" s="155" t="s">
        <v>302</v>
      </c>
      <c r="Q951" s="152"/>
      <c r="R951" s="155" t="s">
        <v>447</v>
      </c>
      <c r="T951" s="159">
        <v>10</v>
      </c>
      <c r="U951" s="23"/>
      <c r="V951" s="153">
        <v>267460</v>
      </c>
      <c r="W951" s="131"/>
      <c r="X951" s="162">
        <v>8.73</v>
      </c>
      <c r="Y951" s="23"/>
      <c r="Z951" s="152">
        <f t="shared" si="123"/>
        <v>136315</v>
      </c>
    </row>
    <row r="952" spans="1:26" x14ac:dyDescent="0.2">
      <c r="A952" s="116">
        <v>392.05</v>
      </c>
      <c r="B952" s="36" t="s">
        <v>419</v>
      </c>
      <c r="C952" s="148"/>
      <c r="D952" s="146">
        <v>5130363.46</v>
      </c>
      <c r="E952" s="21"/>
      <c r="F952" s="155" t="s">
        <v>302</v>
      </c>
      <c r="G952" s="152"/>
      <c r="H952" s="155" t="s">
        <v>455</v>
      </c>
      <c r="I952" s="23"/>
      <c r="J952" s="159">
        <v>15</v>
      </c>
      <c r="K952" s="21"/>
      <c r="L952" s="149">
        <f t="shared" si="122"/>
        <v>222658</v>
      </c>
      <c r="M952" s="127"/>
      <c r="N952" s="184">
        <v>4.34</v>
      </c>
      <c r="P952" s="155" t="s">
        <v>302</v>
      </c>
      <c r="Q952" s="152"/>
      <c r="R952" s="155" t="s">
        <v>474</v>
      </c>
      <c r="T952" s="159">
        <v>10</v>
      </c>
      <c r="U952" s="23"/>
      <c r="V952" s="153">
        <v>266024</v>
      </c>
      <c r="W952" s="131"/>
      <c r="X952" s="162">
        <v>5.19</v>
      </c>
      <c r="Y952" s="23"/>
      <c r="Z952" s="152">
        <f t="shared" si="123"/>
        <v>43366</v>
      </c>
    </row>
    <row r="953" spans="1:26" x14ac:dyDescent="0.2">
      <c r="A953" s="116">
        <v>392.09</v>
      </c>
      <c r="B953" s="36" t="s">
        <v>422</v>
      </c>
      <c r="C953" s="148"/>
      <c r="D953" s="146">
        <v>1545517.12</v>
      </c>
      <c r="E953" s="21"/>
      <c r="F953" s="155" t="s">
        <v>302</v>
      </c>
      <c r="G953" s="152"/>
      <c r="H953" s="155" t="s">
        <v>423</v>
      </c>
      <c r="I953" s="23"/>
      <c r="J953" s="159">
        <v>10</v>
      </c>
      <c r="K953" s="21"/>
      <c r="L953" s="149">
        <f t="shared" si="122"/>
        <v>35238</v>
      </c>
      <c r="M953" s="127"/>
      <c r="N953" s="184">
        <v>2.2799999999999998</v>
      </c>
      <c r="P953" s="155" t="s">
        <v>302</v>
      </c>
      <c r="Q953" s="152"/>
      <c r="R953" s="155" t="s">
        <v>475</v>
      </c>
      <c r="T953" s="159">
        <v>15</v>
      </c>
      <c r="U953" s="23"/>
      <c r="V953" s="153">
        <v>37747</v>
      </c>
      <c r="W953" s="131"/>
      <c r="X953" s="162">
        <v>2.44</v>
      </c>
      <c r="Y953" s="23"/>
      <c r="Z953" s="152">
        <f t="shared" si="123"/>
        <v>2509</v>
      </c>
    </row>
    <row r="954" spans="1:26" x14ac:dyDescent="0.2">
      <c r="A954" s="116">
        <v>396.03</v>
      </c>
      <c r="B954" s="36" t="s">
        <v>425</v>
      </c>
      <c r="C954" s="148"/>
      <c r="D954" s="146">
        <v>3082615.23</v>
      </c>
      <c r="E954" s="21"/>
      <c r="F954" s="155" t="s">
        <v>302</v>
      </c>
      <c r="G954" s="152"/>
      <c r="H954" s="155" t="s">
        <v>426</v>
      </c>
      <c r="I954" s="23"/>
      <c r="J954" s="159">
        <v>10</v>
      </c>
      <c r="K954" s="21"/>
      <c r="L954" s="149">
        <f t="shared" si="122"/>
        <v>236437</v>
      </c>
      <c r="M954" s="127"/>
      <c r="N954" s="184">
        <v>7.67</v>
      </c>
      <c r="P954" s="155" t="s">
        <v>302</v>
      </c>
      <c r="Q954" s="152"/>
      <c r="R954" s="155" t="s">
        <v>476</v>
      </c>
      <c r="T954" s="159">
        <v>10</v>
      </c>
      <c r="U954" s="23"/>
      <c r="V954" s="153">
        <v>368440</v>
      </c>
      <c r="W954" s="131"/>
      <c r="X954" s="162">
        <v>11.95</v>
      </c>
      <c r="Y954" s="23"/>
      <c r="Z954" s="152">
        <f t="shared" si="123"/>
        <v>132003</v>
      </c>
    </row>
    <row r="955" spans="1:26" x14ac:dyDescent="0.2">
      <c r="A955" s="116">
        <v>396.07</v>
      </c>
      <c r="B955" s="36" t="s">
        <v>428</v>
      </c>
      <c r="C955" s="148"/>
      <c r="D955" s="146">
        <v>7786438.6100000003</v>
      </c>
      <c r="E955" s="21"/>
      <c r="F955" s="155" t="s">
        <v>302</v>
      </c>
      <c r="G955" s="152"/>
      <c r="H955" s="155" t="s">
        <v>477</v>
      </c>
      <c r="I955" s="23"/>
      <c r="J955" s="159">
        <v>25</v>
      </c>
      <c r="K955" s="21"/>
      <c r="L955" s="149">
        <f t="shared" si="122"/>
        <v>290434</v>
      </c>
      <c r="M955" s="127"/>
      <c r="N955" s="184">
        <v>3.73</v>
      </c>
      <c r="P955" s="155" t="s">
        <v>302</v>
      </c>
      <c r="Q955" s="152"/>
      <c r="R955" s="155" t="s">
        <v>478</v>
      </c>
      <c r="T955" s="159">
        <v>10</v>
      </c>
      <c r="U955" s="23"/>
      <c r="V955" s="153">
        <v>419526</v>
      </c>
      <c r="W955" s="131"/>
      <c r="X955" s="162">
        <v>5.39</v>
      </c>
      <c r="Y955" s="23"/>
      <c r="Z955" s="152">
        <f t="shared" si="123"/>
        <v>129092</v>
      </c>
    </row>
    <row r="956" spans="1:26" x14ac:dyDescent="0.2">
      <c r="A956" s="136"/>
      <c r="B956" s="50" t="s">
        <v>479</v>
      </c>
      <c r="C956" s="148"/>
      <c r="D956" s="205">
        <f>+SUBTOTAL(9,D949:D955)</f>
        <v>35317441.580000006</v>
      </c>
      <c r="E956" s="51"/>
      <c r="F956" s="151"/>
      <c r="G956" s="152"/>
      <c r="H956" s="23"/>
      <c r="I956" s="23"/>
      <c r="J956" s="130"/>
      <c r="K956" s="51"/>
      <c r="L956" s="206">
        <f>+SUBTOTAL(9,L949:L955)</f>
        <v>1158578</v>
      </c>
      <c r="M956" s="138"/>
      <c r="N956" s="196">
        <f>+ROUND(L956/$D956*100,2)</f>
        <v>3.28</v>
      </c>
      <c r="P956" s="151"/>
      <c r="Q956" s="152"/>
      <c r="T956" s="130"/>
      <c r="U956" s="52"/>
      <c r="V956" s="207">
        <f>+SUBTOTAL(9,V949:V955)</f>
        <v>1629800</v>
      </c>
      <c r="W956" s="142"/>
      <c r="X956" s="197">
        <f>+ROUND(V956/D956*100,2)</f>
        <v>4.6100000000000003</v>
      </c>
      <c r="Y956" s="23"/>
      <c r="Z956" s="208">
        <f>+SUBTOTAL(9,Z949:Z955)</f>
        <v>471222</v>
      </c>
    </row>
    <row r="957" spans="1:26" x14ac:dyDescent="0.2">
      <c r="A957" s="136"/>
      <c r="B957" s="50"/>
      <c r="C957" s="148"/>
      <c r="D957" s="205"/>
      <c r="E957" s="38"/>
      <c r="F957" s="151"/>
      <c r="G957" s="152"/>
      <c r="H957" s="23"/>
      <c r="I957" s="23"/>
      <c r="J957" s="130"/>
      <c r="K957" s="38"/>
      <c r="L957" s="206"/>
      <c r="M957" s="138"/>
      <c r="N957" s="196"/>
      <c r="P957" s="151"/>
      <c r="Q957" s="152"/>
      <c r="T957" s="130"/>
      <c r="U957" s="29"/>
      <c r="V957" s="207"/>
      <c r="W957" s="142"/>
      <c r="X957" s="197"/>
      <c r="Y957" s="23"/>
      <c r="Z957" s="152"/>
    </row>
    <row r="958" spans="1:26" x14ac:dyDescent="0.2">
      <c r="A958" s="136"/>
      <c r="B958" s="74" t="s">
        <v>480</v>
      </c>
      <c r="C958" s="148"/>
      <c r="D958" s="146"/>
      <c r="E958" s="21"/>
      <c r="F958" s="151"/>
      <c r="G958" s="152"/>
      <c r="H958" s="23"/>
      <c r="I958" s="23"/>
      <c r="J958" s="130"/>
      <c r="K958" s="21"/>
      <c r="L958" s="149"/>
      <c r="M958" s="127"/>
      <c r="N958" s="150"/>
      <c r="P958" s="151"/>
      <c r="Q958" s="152"/>
      <c r="T958" s="130"/>
      <c r="U958" s="23"/>
      <c r="V958" s="153"/>
      <c r="W958" s="131"/>
      <c r="X958" s="154"/>
      <c r="Y958" s="23"/>
      <c r="Z958" s="152"/>
    </row>
    <row r="959" spans="1:26" x14ac:dyDescent="0.2">
      <c r="A959" s="116">
        <v>390</v>
      </c>
      <c r="B959" s="36" t="s">
        <v>66</v>
      </c>
      <c r="C959" s="148"/>
      <c r="D959" s="146">
        <v>363676.47</v>
      </c>
      <c r="E959" s="21"/>
      <c r="F959" s="155" t="s">
        <v>302</v>
      </c>
      <c r="G959" s="152"/>
      <c r="H959" s="155" t="s">
        <v>370</v>
      </c>
      <c r="I959" s="23"/>
      <c r="J959" s="159">
        <v>0</v>
      </c>
      <c r="K959" s="21"/>
      <c r="L959" s="149">
        <f t="shared" ref="L959:L963" si="124">+ROUND(N959*D959/100,0)</f>
        <v>5492</v>
      </c>
      <c r="M959" s="127"/>
      <c r="N959" s="184">
        <v>1.51</v>
      </c>
      <c r="P959" s="155" t="s">
        <v>302</v>
      </c>
      <c r="Q959" s="152"/>
      <c r="R959" s="155" t="s">
        <v>370</v>
      </c>
      <c r="T959" s="159">
        <v>-5</v>
      </c>
      <c r="U959" s="23"/>
      <c r="V959" s="153">
        <v>6392</v>
      </c>
      <c r="W959" s="131"/>
      <c r="X959" s="162">
        <v>1.76</v>
      </c>
      <c r="Y959" s="23"/>
      <c r="Z959" s="152">
        <f t="shared" ref="Z959:Z963" si="125">+V959-L959</f>
        <v>900</v>
      </c>
    </row>
    <row r="960" spans="1:26" x14ac:dyDescent="0.2">
      <c r="A960" s="116">
        <v>392.01</v>
      </c>
      <c r="B960" s="36" t="s">
        <v>416</v>
      </c>
      <c r="C960" s="148"/>
      <c r="D960" s="146">
        <v>409795.59</v>
      </c>
      <c r="E960" s="21"/>
      <c r="F960" s="155" t="s">
        <v>302</v>
      </c>
      <c r="G960" s="152"/>
      <c r="H960" s="155" t="s">
        <v>481</v>
      </c>
      <c r="I960" s="23"/>
      <c r="J960" s="159">
        <v>0</v>
      </c>
      <c r="K960" s="21"/>
      <c r="L960" s="149">
        <f t="shared" si="124"/>
        <v>10368</v>
      </c>
      <c r="M960" s="127"/>
      <c r="N960" s="184">
        <v>2.5299999999999998</v>
      </c>
      <c r="P960" s="155" t="s">
        <v>302</v>
      </c>
      <c r="Q960" s="152"/>
      <c r="R960" s="155" t="s">
        <v>482</v>
      </c>
      <c r="T960" s="159">
        <v>5</v>
      </c>
      <c r="U960" s="23"/>
      <c r="V960" s="153">
        <v>15634</v>
      </c>
      <c r="W960" s="131"/>
      <c r="X960" s="162">
        <v>3.82</v>
      </c>
      <c r="Y960" s="23"/>
      <c r="Z960" s="152">
        <f t="shared" si="125"/>
        <v>5266</v>
      </c>
    </row>
    <row r="961" spans="1:26" x14ac:dyDescent="0.2">
      <c r="A961" s="116">
        <v>392.05</v>
      </c>
      <c r="B961" s="36" t="s">
        <v>419</v>
      </c>
      <c r="C961" s="148"/>
      <c r="D961" s="146">
        <v>236400.22</v>
      </c>
      <c r="E961" s="21"/>
      <c r="F961" s="155" t="s">
        <v>302</v>
      </c>
      <c r="G961" s="152"/>
      <c r="H961" s="155" t="s">
        <v>483</v>
      </c>
      <c r="I961" s="23"/>
      <c r="J961" s="159">
        <v>15</v>
      </c>
      <c r="K961" s="21"/>
      <c r="L961" s="149">
        <f t="shared" si="124"/>
        <v>4964</v>
      </c>
      <c r="M961" s="127"/>
      <c r="N961" s="184">
        <v>2.1</v>
      </c>
      <c r="P961" s="155" t="s">
        <v>302</v>
      </c>
      <c r="Q961" s="152"/>
      <c r="R961" s="155" t="s">
        <v>484</v>
      </c>
      <c r="T961" s="159">
        <v>15</v>
      </c>
      <c r="U961" s="23"/>
      <c r="V961" s="153">
        <v>8263</v>
      </c>
      <c r="W961" s="131"/>
      <c r="X961" s="162">
        <v>3.5</v>
      </c>
      <c r="Y961" s="23"/>
      <c r="Z961" s="152">
        <f t="shared" si="125"/>
        <v>3299</v>
      </c>
    </row>
    <row r="962" spans="1:26" x14ac:dyDescent="0.2">
      <c r="A962" s="116">
        <v>392.09</v>
      </c>
      <c r="B962" s="36" t="s">
        <v>422</v>
      </c>
      <c r="C962" s="148"/>
      <c r="D962" s="146">
        <v>6433.26</v>
      </c>
      <c r="E962" s="21"/>
      <c r="F962" s="155" t="s">
        <v>302</v>
      </c>
      <c r="G962" s="152"/>
      <c r="H962" s="155" t="s">
        <v>485</v>
      </c>
      <c r="I962" s="23"/>
      <c r="J962" s="159">
        <v>0</v>
      </c>
      <c r="K962" s="21"/>
      <c r="L962" s="149">
        <f t="shared" si="124"/>
        <v>140</v>
      </c>
      <c r="M962" s="127"/>
      <c r="N962" s="184">
        <v>2.1800000000000002</v>
      </c>
      <c r="P962" s="155" t="s">
        <v>302</v>
      </c>
      <c r="Q962" s="152"/>
      <c r="R962" s="155" t="s">
        <v>486</v>
      </c>
      <c r="T962" s="159">
        <v>0</v>
      </c>
      <c r="U962" s="23"/>
      <c r="V962" s="153">
        <v>106</v>
      </c>
      <c r="W962" s="131"/>
      <c r="X962" s="162">
        <v>1.65</v>
      </c>
      <c r="Y962" s="23"/>
      <c r="Z962" s="152">
        <f t="shared" si="125"/>
        <v>-34</v>
      </c>
    </row>
    <row r="963" spans="1:26" x14ac:dyDescent="0.2">
      <c r="A963" s="116">
        <v>396.07</v>
      </c>
      <c r="B963" s="36" t="s">
        <v>428</v>
      </c>
      <c r="C963" s="148"/>
      <c r="D963" s="146">
        <v>1943962.83</v>
      </c>
      <c r="E963" s="21"/>
      <c r="F963" s="155" t="s">
        <v>302</v>
      </c>
      <c r="G963" s="152"/>
      <c r="H963" s="155" t="s">
        <v>487</v>
      </c>
      <c r="I963" s="23"/>
      <c r="J963" s="159">
        <v>5</v>
      </c>
      <c r="K963" s="21"/>
      <c r="L963" s="149">
        <f t="shared" si="124"/>
        <v>36158</v>
      </c>
      <c r="M963" s="127"/>
      <c r="N963" s="184">
        <v>1.86</v>
      </c>
      <c r="P963" s="155" t="s">
        <v>302</v>
      </c>
      <c r="Q963" s="152"/>
      <c r="R963" s="155" t="s">
        <v>339</v>
      </c>
      <c r="T963" s="159">
        <v>10</v>
      </c>
      <c r="U963" s="23"/>
      <c r="V963" s="153">
        <v>51738</v>
      </c>
      <c r="W963" s="131"/>
      <c r="X963" s="162">
        <v>2.66</v>
      </c>
      <c r="Y963" s="23"/>
      <c r="Z963" s="152">
        <f t="shared" si="125"/>
        <v>15580</v>
      </c>
    </row>
    <row r="964" spans="1:26" x14ac:dyDescent="0.2">
      <c r="A964" s="136"/>
      <c r="B964" s="50" t="s">
        <v>488</v>
      </c>
      <c r="C964" s="148"/>
      <c r="D964" s="205">
        <f>+SUBTOTAL(9,D959:D963)</f>
        <v>2960268.37</v>
      </c>
      <c r="E964" s="51"/>
      <c r="F964" s="151"/>
      <c r="G964" s="152"/>
      <c r="H964" s="23"/>
      <c r="I964" s="23"/>
      <c r="J964" s="130"/>
      <c r="K964" s="51"/>
      <c r="L964" s="206">
        <f>+SUBTOTAL(9,L959:L963)</f>
        <v>57122</v>
      </c>
      <c r="M964" s="138"/>
      <c r="N964" s="196">
        <f>+ROUND(L964/$D964*100,2)</f>
        <v>1.93</v>
      </c>
      <c r="P964" s="151"/>
      <c r="Q964" s="152"/>
      <c r="T964" s="130"/>
      <c r="U964" s="52"/>
      <c r="V964" s="207">
        <f>+SUBTOTAL(9,V959:V963)</f>
        <v>82133</v>
      </c>
      <c r="W964" s="142"/>
      <c r="X964" s="197">
        <f>+ROUND(V964/D964*100,2)</f>
        <v>2.77</v>
      </c>
      <c r="Y964" s="23"/>
      <c r="Z964" s="213">
        <f>+SUBTOTAL(9,Z959:Z963)</f>
        <v>25011</v>
      </c>
    </row>
    <row r="965" spans="1:26" x14ac:dyDescent="0.2">
      <c r="A965" s="116"/>
      <c r="B965" s="56"/>
      <c r="C965" s="148"/>
      <c r="D965" s="205"/>
      <c r="E965" s="51"/>
      <c r="F965" s="151"/>
      <c r="G965" s="152"/>
      <c r="H965" s="23"/>
      <c r="I965" s="23"/>
      <c r="J965" s="130"/>
      <c r="K965" s="51"/>
      <c r="L965" s="206"/>
      <c r="M965" s="138"/>
      <c r="N965" s="196"/>
      <c r="P965" s="151"/>
      <c r="Q965" s="152"/>
      <c r="T965" s="130"/>
      <c r="U965" s="52"/>
      <c r="V965" s="207"/>
      <c r="W965" s="142"/>
      <c r="X965" s="197"/>
      <c r="Y965" s="23"/>
      <c r="Z965" s="152"/>
    </row>
    <row r="966" spans="1:26" x14ac:dyDescent="0.2">
      <c r="A966" s="136"/>
      <c r="B966" s="75" t="s">
        <v>489</v>
      </c>
      <c r="C966" s="148"/>
      <c r="D966" s="175">
        <f>+SUBTOTAL(9,D900:D965)</f>
        <v>521234022.02999991</v>
      </c>
      <c r="E966" s="51"/>
      <c r="F966" s="151"/>
      <c r="G966" s="152"/>
      <c r="H966" s="23"/>
      <c r="I966" s="23"/>
      <c r="J966" s="130"/>
      <c r="K966" s="51"/>
      <c r="L966" s="178">
        <f>+SUBTOTAL(9,L900:L965)</f>
        <v>19414887</v>
      </c>
      <c r="M966" s="138"/>
      <c r="N966" s="196">
        <f>+ROUND(L966/$D966*100,2)</f>
        <v>3.72</v>
      </c>
      <c r="P966" s="151"/>
      <c r="Q966" s="152"/>
      <c r="T966" s="130"/>
      <c r="U966" s="52"/>
      <c r="V966" s="181">
        <f>+SUBTOTAL(9,V900:V965)</f>
        <v>24084498</v>
      </c>
      <c r="W966" s="142"/>
      <c r="X966" s="197">
        <f>+ROUND(V966/D966*100,2)</f>
        <v>4.62</v>
      </c>
      <c r="Y966" s="23"/>
      <c r="Z966" s="180">
        <f>+SUBTOTAL(9,Z900:Z964)</f>
        <v>4669611</v>
      </c>
    </row>
    <row r="967" spans="1:26" x14ac:dyDescent="0.2">
      <c r="B967" s="21"/>
      <c r="C967" s="148"/>
      <c r="D967" s="205"/>
      <c r="E967" s="54"/>
      <c r="F967" s="147"/>
      <c r="G967" s="148"/>
      <c r="J967" s="126"/>
      <c r="K967" s="54"/>
      <c r="L967" s="206"/>
      <c r="M967" s="138"/>
      <c r="N967" s="196"/>
      <c r="P967" s="151"/>
      <c r="Q967" s="152"/>
      <c r="T967" s="130"/>
      <c r="U967" s="53"/>
      <c r="V967" s="207"/>
      <c r="W967" s="142"/>
      <c r="X967" s="197"/>
      <c r="Y967" s="23"/>
      <c r="Z967" s="208"/>
    </row>
    <row r="968" spans="1:26" ht="13.5" thickBot="1" x14ac:dyDescent="0.25">
      <c r="A968" s="195"/>
      <c r="B968" s="37" t="s">
        <v>490</v>
      </c>
      <c r="C968" s="58"/>
      <c r="D968" s="214">
        <f>+SUBTOTAL(9,D17:D966)</f>
        <v>28640915066.539978</v>
      </c>
      <c r="E968" s="54"/>
      <c r="F968" s="59"/>
      <c r="G968" s="58"/>
      <c r="J968" s="126"/>
      <c r="K968" s="54"/>
      <c r="L968" s="215">
        <f>+SUBTOTAL(9,L17:L966)</f>
        <v>858952636</v>
      </c>
      <c r="M968" s="138"/>
      <c r="N968" s="196">
        <f>+ROUND(L968/$D968*100,2)</f>
        <v>3</v>
      </c>
      <c r="P968" s="77"/>
      <c r="Q968" s="76"/>
      <c r="T968" s="130"/>
      <c r="U968" s="53"/>
      <c r="V968" s="216">
        <f>+SUBTOTAL(9,V17:V966)</f>
        <v>1147965068.112</v>
      </c>
      <c r="W968" s="142"/>
      <c r="X968" s="197">
        <f>+ROUND(V968/D968*100,2)</f>
        <v>4.01</v>
      </c>
      <c r="Y968" s="23"/>
      <c r="Z968" s="217">
        <f>+SUBTOTAL(9,Z17:Z966)</f>
        <v>289012432.11199999</v>
      </c>
    </row>
    <row r="969" spans="1:26" ht="13.5" thickTop="1" x14ac:dyDescent="0.2"/>
    <row r="971" spans="1:26" x14ac:dyDescent="0.2">
      <c r="A971" s="202" t="s">
        <v>247</v>
      </c>
      <c r="B971" s="218" t="s">
        <v>502</v>
      </c>
    </row>
  </sheetData>
  <printOptions horizontalCentered="1"/>
  <pageMargins left="0.3" right="0.3" top="0.67" bottom="0.6" header="0.27" footer="0.22"/>
  <pageSetup scale="47" fitToHeight="0" orientation="landscape" r:id="rId1"/>
  <headerFooter alignWithMargins="0"/>
  <rowBreaks count="13" manualBreakCount="13">
    <brk id="65" max="26" man="1"/>
    <brk id="136" max="26" man="1"/>
    <brk id="213" max="26" man="1"/>
    <brk id="281" max="26" man="1"/>
    <brk id="344" max="26" man="1"/>
    <brk id="419" max="26" man="1"/>
    <brk id="495" max="26" man="1"/>
    <brk id="570" max="26" man="1"/>
    <brk id="647" max="26" man="1"/>
    <brk id="720" max="26" man="1"/>
    <brk id="788" max="26" man="1"/>
    <brk id="860" max="26" man="1"/>
    <brk id="936" max="26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2"/>
  <sheetViews>
    <sheetView topLeftCell="A182" zoomScale="85" zoomScaleNormal="85" workbookViewId="0">
      <selection activeCell="H206" sqref="H206"/>
    </sheetView>
  </sheetViews>
  <sheetFormatPr defaultRowHeight="15" x14ac:dyDescent="0.25"/>
  <cols>
    <col min="1" max="1" width="8.85546875" style="95" customWidth="1"/>
    <col min="2" max="2" width="55.5703125" style="19" bestFit="1" customWidth="1"/>
    <col min="3" max="3" width="2.7109375" style="20" customWidth="1"/>
    <col min="4" max="4" width="24.42578125" style="96" bestFit="1" customWidth="1"/>
    <col min="5" max="5" width="2.7109375" style="96" customWidth="1"/>
    <col min="6" max="6" width="12.7109375" style="20" bestFit="1" customWidth="1"/>
    <col min="7" max="7" width="2.7109375" style="20" customWidth="1"/>
    <col min="8" max="8" width="16.42578125" style="21" bestFit="1" customWidth="1"/>
    <col min="9" max="9" width="2.7109375" style="21" customWidth="1"/>
    <col min="10" max="10" width="11.5703125" style="97" bestFit="1" customWidth="1"/>
    <col min="11" max="11" width="2.7109375" style="95" customWidth="1"/>
    <col min="12" max="12" width="22.7109375" style="284" customWidth="1"/>
    <col min="13" max="13" width="2.7109375" style="98" customWidth="1"/>
    <col min="14" max="14" width="9.85546875" style="99" customWidth="1"/>
    <col min="15" max="15" width="2.7109375" style="96" customWidth="1"/>
    <col min="16" max="16" width="12.7109375" style="22" customWidth="1"/>
    <col min="17" max="17" width="2.7109375" style="22" customWidth="1"/>
    <col min="18" max="18" width="10.7109375" style="23" customWidth="1"/>
    <col min="19" max="19" width="2.7109375" style="23" customWidth="1"/>
    <col min="20" max="20" width="9.85546875" style="100" customWidth="1"/>
    <col min="21" max="21" width="2.7109375" style="101" customWidth="1"/>
    <col min="22" max="22" width="17.28515625" style="102" bestFit="1" customWidth="1"/>
    <col min="23" max="23" width="2.7109375" style="103" customWidth="1"/>
    <col min="24" max="24" width="9.85546875" style="104" customWidth="1"/>
    <col min="25" max="25" width="2.7109375" style="24" customWidth="1"/>
    <col min="26" max="26" width="23.28515625" style="24" bestFit="1" customWidth="1"/>
    <col min="28" max="28" width="11.85546875" bestFit="1" customWidth="1"/>
  </cols>
  <sheetData>
    <row r="1" spans="1:26" x14ac:dyDescent="0.25">
      <c r="A1" s="79" t="s">
        <v>39</v>
      </c>
      <c r="B1" s="16"/>
      <c r="C1" s="16"/>
      <c r="D1" s="79"/>
      <c r="E1" s="79"/>
      <c r="F1" s="16"/>
      <c r="G1" s="16"/>
      <c r="H1" s="16"/>
      <c r="I1" s="16"/>
      <c r="J1" s="80"/>
      <c r="K1" s="79"/>
      <c r="L1" s="81"/>
      <c r="M1" s="82"/>
      <c r="N1" s="83"/>
      <c r="O1" s="79"/>
      <c r="P1" s="17"/>
      <c r="Q1" s="17"/>
      <c r="R1" s="17"/>
      <c r="S1" s="17"/>
      <c r="T1" s="84"/>
      <c r="U1" s="85"/>
      <c r="V1" s="86"/>
      <c r="W1" s="87"/>
      <c r="X1" s="88"/>
      <c r="Y1" s="17"/>
      <c r="Z1" s="17"/>
    </row>
    <row r="2" spans="1:26" x14ac:dyDescent="0.25">
      <c r="A2" s="79"/>
      <c r="B2" s="16"/>
      <c r="C2" s="16"/>
      <c r="D2" s="79"/>
      <c r="E2" s="79"/>
      <c r="F2" s="16"/>
      <c r="G2" s="16"/>
      <c r="H2" s="16"/>
      <c r="I2" s="16"/>
      <c r="J2" s="80"/>
      <c r="K2" s="79"/>
      <c r="L2" s="81"/>
      <c r="M2" s="82"/>
      <c r="N2" s="83"/>
      <c r="O2" s="79"/>
      <c r="P2" s="17"/>
      <c r="Q2" s="17"/>
      <c r="R2" s="17"/>
      <c r="S2" s="17"/>
      <c r="T2" s="84"/>
      <c r="U2" s="85"/>
      <c r="V2" s="86"/>
      <c r="W2" s="87"/>
      <c r="X2" s="88"/>
      <c r="Y2" s="17"/>
      <c r="Z2" s="17"/>
    </row>
    <row r="3" spans="1:26" x14ac:dyDescent="0.25">
      <c r="A3" s="79" t="s">
        <v>491</v>
      </c>
      <c r="B3" s="16"/>
      <c r="C3" s="16"/>
      <c r="D3" s="79"/>
      <c r="E3" s="79"/>
      <c r="F3" s="16"/>
      <c r="G3" s="16"/>
      <c r="H3" s="16"/>
      <c r="I3" s="16"/>
      <c r="J3" s="80"/>
      <c r="K3" s="79"/>
      <c r="L3" s="81"/>
      <c r="M3" s="82"/>
      <c r="N3" s="83"/>
      <c r="O3" s="79"/>
      <c r="P3" s="17"/>
      <c r="Q3" s="17"/>
      <c r="R3" s="17"/>
      <c r="S3" s="17"/>
      <c r="T3" s="84"/>
      <c r="U3" s="85"/>
      <c r="V3" s="86"/>
      <c r="W3" s="87"/>
      <c r="X3" s="88"/>
      <c r="Y3" s="17"/>
      <c r="Z3" s="17"/>
    </row>
    <row r="4" spans="1:26" x14ac:dyDescent="0.25">
      <c r="A4" s="79" t="s">
        <v>40</v>
      </c>
      <c r="B4" s="16"/>
      <c r="C4" s="16"/>
      <c r="D4" s="79"/>
      <c r="E4" s="79"/>
      <c r="F4" s="16"/>
      <c r="G4" s="16"/>
      <c r="H4" s="16"/>
      <c r="I4" s="16"/>
      <c r="J4" s="80"/>
      <c r="K4" s="79"/>
      <c r="L4" s="81"/>
      <c r="M4" s="82"/>
      <c r="N4" s="83"/>
      <c r="O4" s="79"/>
      <c r="P4" s="17"/>
      <c r="Q4" s="17"/>
      <c r="R4" s="17"/>
      <c r="S4" s="17"/>
      <c r="T4" s="84"/>
      <c r="U4" s="85"/>
      <c r="V4" s="86"/>
      <c r="W4" s="87"/>
      <c r="X4" s="88"/>
      <c r="Y4" s="17"/>
      <c r="Z4" s="17"/>
    </row>
    <row r="5" spans="1:26" x14ac:dyDescent="0.25">
      <c r="A5" s="79" t="s">
        <v>41</v>
      </c>
      <c r="B5" s="16"/>
      <c r="C5" s="16"/>
      <c r="D5" s="16"/>
      <c r="E5" s="16"/>
      <c r="F5" s="16"/>
      <c r="G5" s="16"/>
      <c r="H5" s="80"/>
      <c r="I5" s="79"/>
      <c r="J5" s="79"/>
      <c r="K5" s="16"/>
      <c r="L5" s="81"/>
      <c r="M5" s="81"/>
      <c r="N5" s="83"/>
      <c r="O5" s="79"/>
      <c r="P5" s="86"/>
      <c r="Q5" s="87"/>
      <c r="R5" s="89"/>
      <c r="S5" s="85"/>
      <c r="T5" s="90"/>
      <c r="U5" s="91"/>
      <c r="V5" s="92"/>
      <c r="W5" s="93"/>
      <c r="X5" s="94"/>
      <c r="Y5" s="18"/>
      <c r="Z5" s="18"/>
    </row>
    <row r="7" spans="1:26" x14ac:dyDescent="0.25">
      <c r="F7" s="25" t="s">
        <v>42</v>
      </c>
      <c r="G7" s="26"/>
      <c r="H7" s="26"/>
      <c r="I7" s="26"/>
      <c r="J7" s="105"/>
      <c r="K7" s="106"/>
      <c r="L7" s="107"/>
      <c r="M7" s="108"/>
      <c r="N7" s="109"/>
      <c r="O7" s="110"/>
      <c r="P7" s="25" t="s">
        <v>492</v>
      </c>
      <c r="Q7" s="25"/>
      <c r="R7" s="25"/>
      <c r="S7" s="25"/>
      <c r="T7" s="111"/>
      <c r="U7" s="112"/>
      <c r="V7" s="113"/>
      <c r="W7" s="114"/>
      <c r="X7" s="115"/>
    </row>
    <row r="8" spans="1:26" x14ac:dyDescent="0.25">
      <c r="A8" s="116"/>
      <c r="B8" s="21"/>
      <c r="C8" s="21"/>
      <c r="D8" s="117"/>
      <c r="E8" s="117"/>
      <c r="F8" s="246" t="s">
        <v>43</v>
      </c>
      <c r="G8" s="21"/>
      <c r="H8" s="246"/>
      <c r="I8" s="246"/>
      <c r="J8" s="247" t="s">
        <v>44</v>
      </c>
      <c r="K8" s="116"/>
      <c r="L8" s="248" t="s">
        <v>45</v>
      </c>
      <c r="M8" s="249"/>
      <c r="N8" s="250"/>
      <c r="O8" s="117"/>
      <c r="P8" s="246" t="s">
        <v>43</v>
      </c>
      <c r="Q8" s="23"/>
      <c r="R8" s="246"/>
      <c r="S8" s="246"/>
      <c r="T8" s="247" t="s">
        <v>44</v>
      </c>
      <c r="U8" s="118"/>
      <c r="V8" s="248" t="s">
        <v>45</v>
      </c>
      <c r="W8" s="249"/>
      <c r="X8" s="250"/>
    </row>
    <row r="9" spans="1:26" x14ac:dyDescent="0.25">
      <c r="A9" s="116"/>
      <c r="B9" s="21"/>
      <c r="C9" s="246"/>
      <c r="D9" s="117" t="s">
        <v>46</v>
      </c>
      <c r="E9" s="117"/>
      <c r="F9" s="246" t="s">
        <v>47</v>
      </c>
      <c r="G9" s="27"/>
      <c r="H9" s="246" t="s">
        <v>48</v>
      </c>
      <c r="I9" s="246"/>
      <c r="J9" s="247" t="s">
        <v>49</v>
      </c>
      <c r="K9" s="116"/>
      <c r="L9" s="251" t="s">
        <v>50</v>
      </c>
      <c r="M9" s="252"/>
      <c r="N9" s="253" t="s">
        <v>51</v>
      </c>
      <c r="O9" s="117"/>
      <c r="P9" s="246" t="s">
        <v>47</v>
      </c>
      <c r="Q9" s="28"/>
      <c r="R9" s="246" t="s">
        <v>48</v>
      </c>
      <c r="S9" s="246"/>
      <c r="T9" s="247" t="s">
        <v>49</v>
      </c>
      <c r="U9" s="118"/>
      <c r="V9" s="251" t="s">
        <v>50</v>
      </c>
      <c r="W9" s="252"/>
      <c r="X9" s="253" t="s">
        <v>51</v>
      </c>
      <c r="Z9" s="29" t="s">
        <v>52</v>
      </c>
    </row>
    <row r="10" spans="1:26" x14ac:dyDescent="0.25">
      <c r="A10" s="119"/>
      <c r="B10" s="30" t="s">
        <v>53</v>
      </c>
      <c r="D10" s="120" t="s">
        <v>54</v>
      </c>
      <c r="E10" s="121"/>
      <c r="F10" s="254" t="s">
        <v>55</v>
      </c>
      <c r="G10" s="31"/>
      <c r="H10" s="254" t="s">
        <v>56</v>
      </c>
      <c r="I10" s="246"/>
      <c r="J10" s="255" t="s">
        <v>57</v>
      </c>
      <c r="K10" s="119"/>
      <c r="L10" s="255" t="s">
        <v>58</v>
      </c>
      <c r="M10" s="246"/>
      <c r="N10" s="256" t="s">
        <v>59</v>
      </c>
      <c r="O10" s="121"/>
      <c r="P10" s="254" t="s">
        <v>55</v>
      </c>
      <c r="Q10" s="32"/>
      <c r="R10" s="254" t="s">
        <v>56</v>
      </c>
      <c r="S10" s="246"/>
      <c r="T10" s="255" t="s">
        <v>57</v>
      </c>
      <c r="U10" s="122"/>
      <c r="V10" s="255" t="s">
        <v>58</v>
      </c>
      <c r="W10" s="246"/>
      <c r="X10" s="256" t="s">
        <v>59</v>
      </c>
      <c r="Z10" s="255" t="s">
        <v>60</v>
      </c>
    </row>
    <row r="11" spans="1:26" x14ac:dyDescent="0.25">
      <c r="A11" s="123"/>
      <c r="B11" s="33">
        <v>-1</v>
      </c>
      <c r="D11" s="34">
        <v>-2</v>
      </c>
      <c r="E11" s="34"/>
      <c r="F11" s="247">
        <v>-3</v>
      </c>
      <c r="G11" s="247"/>
      <c r="H11" s="247">
        <v>-4</v>
      </c>
      <c r="I11" s="247"/>
      <c r="J11" s="124">
        <v>-5</v>
      </c>
      <c r="K11" s="123"/>
      <c r="L11" s="124">
        <v>-6</v>
      </c>
      <c r="M11" s="247"/>
      <c r="N11" s="124">
        <v>-7</v>
      </c>
      <c r="O11" s="124"/>
      <c r="P11" s="247">
        <v>-8</v>
      </c>
      <c r="Q11" s="247"/>
      <c r="R11" s="247">
        <v>-9</v>
      </c>
      <c r="S11" s="247"/>
      <c r="T11" s="247">
        <v>-10</v>
      </c>
      <c r="U11" s="124"/>
      <c r="V11" s="247">
        <v>-11</v>
      </c>
      <c r="W11" s="247"/>
      <c r="X11" s="124">
        <v>-12</v>
      </c>
      <c r="Y11" s="35"/>
      <c r="Z11" s="247">
        <v>-13</v>
      </c>
    </row>
    <row r="12" spans="1:26" x14ac:dyDescent="0.25">
      <c r="A12" s="116"/>
      <c r="B12" s="36"/>
      <c r="C12" s="125"/>
      <c r="D12" s="125"/>
      <c r="E12" s="125"/>
      <c r="F12" s="125"/>
      <c r="G12" s="21"/>
      <c r="H12" s="126"/>
      <c r="J12" s="126"/>
      <c r="K12" s="116"/>
      <c r="L12" s="125"/>
      <c r="M12" s="127"/>
      <c r="N12" s="128"/>
      <c r="O12" s="116"/>
      <c r="P12" s="129"/>
      <c r="Q12" s="129"/>
      <c r="T12" s="130"/>
      <c r="U12" s="118"/>
      <c r="V12" s="129"/>
      <c r="W12" s="131"/>
      <c r="X12" s="132"/>
      <c r="Z12" s="129"/>
    </row>
    <row r="13" spans="1:26" x14ac:dyDescent="0.25">
      <c r="A13" s="133" t="s">
        <v>61</v>
      </c>
      <c r="B13" s="37"/>
      <c r="C13" s="134"/>
      <c r="D13" s="135"/>
      <c r="E13" s="135"/>
      <c r="F13" s="134"/>
      <c r="G13" s="134"/>
      <c r="H13" s="38"/>
      <c r="I13" s="38"/>
      <c r="J13" s="123"/>
      <c r="K13" s="136"/>
      <c r="L13" s="137"/>
      <c r="M13" s="138"/>
      <c r="N13" s="139"/>
      <c r="O13" s="135"/>
      <c r="P13" s="140"/>
      <c r="Q13" s="140"/>
      <c r="R13" s="29"/>
      <c r="S13" s="29"/>
      <c r="T13" s="124"/>
      <c r="U13" s="117"/>
      <c r="V13" s="141"/>
      <c r="W13" s="142"/>
      <c r="X13" s="143"/>
      <c r="Y13" s="39"/>
      <c r="Z13" s="141"/>
    </row>
    <row r="14" spans="1:26" x14ac:dyDescent="0.25">
      <c r="A14" s="133"/>
      <c r="B14" s="37"/>
      <c r="C14" s="134"/>
      <c r="D14" s="135"/>
      <c r="E14" s="135"/>
      <c r="F14" s="134"/>
      <c r="G14" s="134"/>
      <c r="H14" s="38"/>
      <c r="I14" s="38"/>
      <c r="J14" s="123"/>
      <c r="K14" s="136"/>
      <c r="L14" s="137"/>
      <c r="M14" s="138"/>
      <c r="N14" s="139"/>
      <c r="O14" s="135"/>
      <c r="P14" s="140"/>
      <c r="Q14" s="140"/>
      <c r="R14" s="29"/>
      <c r="S14" s="29"/>
      <c r="T14" s="124"/>
      <c r="U14" s="117"/>
      <c r="V14" s="141"/>
      <c r="W14" s="142"/>
      <c r="X14" s="143"/>
      <c r="Y14" s="39"/>
      <c r="Z14" s="141"/>
    </row>
    <row r="15" spans="1:26" x14ac:dyDescent="0.25">
      <c r="A15" s="144" t="s">
        <v>62</v>
      </c>
      <c r="B15" s="36"/>
      <c r="C15" s="145"/>
      <c r="D15" s="146"/>
      <c r="E15" s="146"/>
      <c r="F15" s="147"/>
      <c r="G15" s="148"/>
      <c r="H15" s="40"/>
      <c r="J15" s="126"/>
      <c r="K15" s="116"/>
      <c r="L15" s="149"/>
      <c r="M15" s="127"/>
      <c r="N15" s="150"/>
      <c r="O15" s="146"/>
      <c r="P15" s="151"/>
      <c r="Q15" s="152"/>
      <c r="T15" s="130"/>
      <c r="U15" s="118"/>
      <c r="V15" s="153"/>
      <c r="W15" s="131"/>
      <c r="X15" s="154"/>
      <c r="Z15" s="153"/>
    </row>
    <row r="16" spans="1:26" x14ac:dyDescent="0.25">
      <c r="A16" s="116"/>
      <c r="B16" s="36"/>
      <c r="C16" s="145"/>
      <c r="D16" s="146"/>
      <c r="E16" s="146"/>
      <c r="F16" s="147"/>
      <c r="G16" s="148"/>
      <c r="H16" s="40"/>
      <c r="J16" s="126"/>
      <c r="K16" s="116"/>
      <c r="L16" s="149"/>
      <c r="M16" s="127"/>
      <c r="N16" s="150"/>
      <c r="O16" s="146"/>
      <c r="P16" s="151"/>
      <c r="Q16" s="152"/>
      <c r="T16" s="130"/>
      <c r="U16" s="118"/>
      <c r="V16" s="153"/>
      <c r="W16" s="131"/>
      <c r="X16" s="154"/>
      <c r="Z16" s="153"/>
    </row>
    <row r="17" spans="1:26" x14ac:dyDescent="0.25">
      <c r="A17" s="116"/>
      <c r="B17" s="36" t="s">
        <v>63</v>
      </c>
      <c r="C17" s="145"/>
      <c r="D17" s="146"/>
      <c r="E17" s="146"/>
      <c r="F17" s="147"/>
      <c r="G17" s="148"/>
      <c r="H17" s="40"/>
      <c r="J17" s="126"/>
      <c r="K17" s="116"/>
      <c r="L17" s="149"/>
      <c r="M17" s="127"/>
      <c r="N17" s="150"/>
      <c r="O17" s="146"/>
      <c r="P17" s="151"/>
      <c r="Q17" s="152"/>
      <c r="T17" s="130"/>
      <c r="U17" s="118"/>
      <c r="V17" s="153"/>
      <c r="W17" s="131"/>
      <c r="X17" s="154"/>
      <c r="Z17" s="153"/>
    </row>
    <row r="18" spans="1:26" x14ac:dyDescent="0.25">
      <c r="A18" s="116">
        <v>310.2</v>
      </c>
      <c r="B18" s="36" t="s">
        <v>64</v>
      </c>
      <c r="C18" s="145"/>
      <c r="D18" s="146">
        <v>1368465.38</v>
      </c>
      <c r="E18" s="146"/>
      <c r="F18" s="155">
        <v>52231</v>
      </c>
      <c r="G18" s="148"/>
      <c r="H18" s="156" t="s">
        <v>65</v>
      </c>
      <c r="J18" s="157">
        <v>0</v>
      </c>
      <c r="K18" s="116"/>
      <c r="L18" s="149">
        <f t="shared" ref="L18:L23" si="0">+ROUND(N18*D18/100,0)</f>
        <v>39549</v>
      </c>
      <c r="M18" s="127"/>
      <c r="N18" s="158">
        <v>2.89</v>
      </c>
      <c r="O18" s="146"/>
      <c r="P18" s="155">
        <v>45777</v>
      </c>
      <c r="Q18" s="152"/>
      <c r="R18" s="155" t="s">
        <v>65</v>
      </c>
      <c r="T18" s="159">
        <v>0</v>
      </c>
      <c r="U18" s="160"/>
      <c r="V18" s="153">
        <v>185271</v>
      </c>
      <c r="W18" s="161"/>
      <c r="X18" s="162">
        <v>13.54</v>
      </c>
      <c r="Z18" s="153">
        <f t="shared" ref="Z18:Z23" si="1">+V18-L18</f>
        <v>145722</v>
      </c>
    </row>
    <row r="19" spans="1:26" x14ac:dyDescent="0.25">
      <c r="A19" s="116">
        <v>311</v>
      </c>
      <c r="B19" s="36" t="s">
        <v>66</v>
      </c>
      <c r="C19" s="148"/>
      <c r="D19" s="146">
        <v>65988086.270000003</v>
      </c>
      <c r="E19" s="146"/>
      <c r="F19" s="155">
        <v>52231</v>
      </c>
      <c r="G19" s="148"/>
      <c r="H19" s="163" t="s">
        <v>67</v>
      </c>
      <c r="J19" s="157">
        <v>-6</v>
      </c>
      <c r="K19" s="164"/>
      <c r="L19" s="149">
        <f t="shared" si="0"/>
        <v>1544121</v>
      </c>
      <c r="M19" s="165"/>
      <c r="N19" s="158">
        <v>2.34</v>
      </c>
      <c r="O19" s="146"/>
      <c r="P19" s="155">
        <v>45777</v>
      </c>
      <c r="Q19" s="152"/>
      <c r="R19" s="155" t="s">
        <v>68</v>
      </c>
      <c r="T19" s="159">
        <v>-4</v>
      </c>
      <c r="U19" s="160"/>
      <c r="V19" s="153">
        <v>8529325</v>
      </c>
      <c r="W19" s="161"/>
      <c r="X19" s="162">
        <v>12.93</v>
      </c>
      <c r="Y19" s="41"/>
      <c r="Z19" s="153">
        <f t="shared" si="1"/>
        <v>6985204</v>
      </c>
    </row>
    <row r="20" spans="1:26" x14ac:dyDescent="0.25">
      <c r="A20" s="116">
        <v>312</v>
      </c>
      <c r="B20" s="36" t="s">
        <v>69</v>
      </c>
      <c r="C20" s="145"/>
      <c r="D20" s="146">
        <v>332618403.12</v>
      </c>
      <c r="F20" s="155">
        <v>52231</v>
      </c>
      <c r="G20" s="148"/>
      <c r="H20" s="163" t="s">
        <v>70</v>
      </c>
      <c r="J20" s="157">
        <v>-5</v>
      </c>
      <c r="K20" s="116"/>
      <c r="L20" s="149">
        <f t="shared" si="0"/>
        <v>9612672</v>
      </c>
      <c r="M20" s="127"/>
      <c r="N20" s="158">
        <v>2.89</v>
      </c>
      <c r="P20" s="155">
        <v>45777</v>
      </c>
      <c r="Q20" s="152"/>
      <c r="R20" s="155" t="s">
        <v>71</v>
      </c>
      <c r="T20" s="159">
        <v>-5</v>
      </c>
      <c r="U20" s="118"/>
      <c r="V20" s="153">
        <v>45604944</v>
      </c>
      <c r="W20" s="131"/>
      <c r="X20" s="162">
        <v>13.71</v>
      </c>
      <c r="Z20" s="153">
        <f t="shared" si="1"/>
        <v>35992272</v>
      </c>
    </row>
    <row r="21" spans="1:26" x14ac:dyDescent="0.25">
      <c r="A21" s="116">
        <v>314</v>
      </c>
      <c r="B21" s="36" t="s">
        <v>72</v>
      </c>
      <c r="C21" s="145"/>
      <c r="D21" s="146">
        <v>65129698.719999999</v>
      </c>
      <c r="F21" s="155">
        <v>52231</v>
      </c>
      <c r="G21" s="148"/>
      <c r="H21" s="163" t="s">
        <v>73</v>
      </c>
      <c r="J21" s="157">
        <v>-7</v>
      </c>
      <c r="K21" s="116"/>
      <c r="L21" s="149">
        <f t="shared" si="0"/>
        <v>1856196</v>
      </c>
      <c r="M21" s="127"/>
      <c r="N21" s="158">
        <v>2.85</v>
      </c>
      <c r="P21" s="155">
        <v>45777</v>
      </c>
      <c r="Q21" s="152"/>
      <c r="R21" s="155" t="s">
        <v>74</v>
      </c>
      <c r="T21" s="159">
        <v>-5</v>
      </c>
      <c r="U21" s="118"/>
      <c r="V21" s="153">
        <v>8690420</v>
      </c>
      <c r="W21" s="131"/>
      <c r="X21" s="162">
        <v>13.34</v>
      </c>
      <c r="Z21" s="153">
        <f t="shared" si="1"/>
        <v>6834224</v>
      </c>
    </row>
    <row r="22" spans="1:26" x14ac:dyDescent="0.25">
      <c r="A22" s="116">
        <v>315</v>
      </c>
      <c r="B22" s="36" t="s">
        <v>75</v>
      </c>
      <c r="C22" s="148"/>
      <c r="D22" s="146">
        <v>68028168.849999994</v>
      </c>
      <c r="E22" s="146"/>
      <c r="F22" s="155">
        <v>52231</v>
      </c>
      <c r="G22" s="148"/>
      <c r="H22" s="163" t="s">
        <v>76</v>
      </c>
      <c r="J22" s="157">
        <v>-5</v>
      </c>
      <c r="K22" s="116"/>
      <c r="L22" s="149">
        <f t="shared" si="0"/>
        <v>1578254</v>
      </c>
      <c r="M22" s="127"/>
      <c r="N22" s="158">
        <v>2.3199999999999998</v>
      </c>
      <c r="O22" s="146"/>
      <c r="P22" s="155">
        <v>45777</v>
      </c>
      <c r="Q22" s="152"/>
      <c r="R22" s="155" t="s">
        <v>77</v>
      </c>
      <c r="T22" s="159">
        <v>-4</v>
      </c>
      <c r="U22" s="118"/>
      <c r="V22" s="153">
        <v>8327524</v>
      </c>
      <c r="W22" s="131"/>
      <c r="X22" s="162">
        <v>12.24</v>
      </c>
      <c r="Z22" s="153">
        <f t="shared" si="1"/>
        <v>6749270</v>
      </c>
    </row>
    <row r="23" spans="1:26" x14ac:dyDescent="0.25">
      <c r="A23" s="116">
        <v>316</v>
      </c>
      <c r="B23" s="36" t="s">
        <v>78</v>
      </c>
      <c r="C23" s="145"/>
      <c r="D23" s="146">
        <v>3846149.59</v>
      </c>
      <c r="E23" s="146"/>
      <c r="F23" s="155">
        <v>52231</v>
      </c>
      <c r="G23" s="148"/>
      <c r="H23" s="163" t="s">
        <v>79</v>
      </c>
      <c r="J23" s="157">
        <v>-7</v>
      </c>
      <c r="K23" s="116"/>
      <c r="L23" s="149">
        <f t="shared" si="0"/>
        <v>127308</v>
      </c>
      <c r="M23" s="127"/>
      <c r="N23" s="158">
        <v>3.31</v>
      </c>
      <c r="O23" s="146"/>
      <c r="P23" s="155">
        <v>45777</v>
      </c>
      <c r="Q23" s="152"/>
      <c r="R23" s="155" t="s">
        <v>80</v>
      </c>
      <c r="T23" s="159">
        <v>-4</v>
      </c>
      <c r="U23" s="118"/>
      <c r="V23" s="153">
        <v>494291</v>
      </c>
      <c r="W23" s="131"/>
      <c r="X23" s="162">
        <v>12.85</v>
      </c>
      <c r="Z23" s="153">
        <f t="shared" si="1"/>
        <v>366983</v>
      </c>
    </row>
    <row r="24" spans="1:26" x14ac:dyDescent="0.25">
      <c r="A24" s="116"/>
      <c r="B24" s="42" t="s">
        <v>81</v>
      </c>
      <c r="C24" s="145"/>
      <c r="D24" s="166">
        <f>+SUBTOTAL(9,D18:D23)</f>
        <v>536978971.93000007</v>
      </c>
      <c r="E24" s="146"/>
      <c r="F24" s="147"/>
      <c r="G24" s="148"/>
      <c r="H24" s="40"/>
      <c r="J24" s="126"/>
      <c r="K24" s="116"/>
      <c r="L24" s="167">
        <f>+SUBTOTAL(9,L17:L23)</f>
        <v>14758100</v>
      </c>
      <c r="M24" s="127"/>
      <c r="N24" s="43">
        <f>+ROUND(L24/$D24*100,2)</f>
        <v>2.75</v>
      </c>
      <c r="O24" s="146"/>
      <c r="P24" s="151"/>
      <c r="Q24" s="152"/>
      <c r="T24" s="130"/>
      <c r="U24" s="118"/>
      <c r="V24" s="168">
        <f>+SUBTOTAL(9,V17:V23)</f>
        <v>71831775</v>
      </c>
      <c r="W24" s="131"/>
      <c r="X24" s="44">
        <f>+ROUND(V24/$D24*100,2)</f>
        <v>13.38</v>
      </c>
      <c r="Z24" s="168">
        <f>+SUBTOTAL(9,Z17:Z23)</f>
        <v>57073675</v>
      </c>
    </row>
    <row r="25" spans="1:26" x14ac:dyDescent="0.25">
      <c r="A25" s="116"/>
      <c r="B25" s="36"/>
      <c r="C25" s="145"/>
      <c r="D25" s="146"/>
      <c r="E25" s="146"/>
      <c r="F25" s="147"/>
      <c r="G25" s="148"/>
      <c r="H25" s="40"/>
      <c r="J25" s="126"/>
      <c r="K25" s="116"/>
      <c r="L25" s="149"/>
      <c r="M25" s="127"/>
      <c r="N25" s="150"/>
      <c r="O25" s="146"/>
      <c r="P25" s="151"/>
      <c r="Q25" s="152"/>
      <c r="T25" s="130"/>
      <c r="U25" s="118"/>
      <c r="V25" s="153"/>
      <c r="W25" s="131"/>
      <c r="X25" s="154"/>
      <c r="Z25" s="153"/>
    </row>
    <row r="26" spans="1:26" x14ac:dyDescent="0.25">
      <c r="A26" s="144" t="s">
        <v>82</v>
      </c>
      <c r="B26" s="36"/>
      <c r="C26" s="145"/>
      <c r="D26" s="146"/>
      <c r="F26" s="147"/>
      <c r="G26" s="148"/>
      <c r="H26" s="40"/>
      <c r="J26" s="126"/>
      <c r="K26" s="116"/>
      <c r="L26" s="149"/>
      <c r="M26" s="127"/>
      <c r="N26" s="150"/>
      <c r="P26" s="151"/>
      <c r="Q26" s="152"/>
      <c r="T26" s="130"/>
      <c r="U26" s="118"/>
      <c r="V26" s="153"/>
      <c r="W26" s="131"/>
      <c r="X26" s="154"/>
      <c r="Z26" s="153"/>
    </row>
    <row r="27" spans="1:26" x14ac:dyDescent="0.25">
      <c r="A27" s="116"/>
      <c r="B27" s="36"/>
      <c r="C27" s="145"/>
      <c r="D27" s="146"/>
      <c r="E27" s="146"/>
      <c r="F27" s="147"/>
      <c r="G27" s="148"/>
      <c r="H27" s="40"/>
      <c r="J27" s="126"/>
      <c r="K27" s="116"/>
      <c r="L27" s="149"/>
      <c r="M27" s="127"/>
      <c r="N27" s="150"/>
      <c r="O27" s="146"/>
      <c r="P27" s="151"/>
      <c r="Q27" s="152"/>
      <c r="T27" s="130"/>
      <c r="U27" s="118"/>
      <c r="V27" s="153"/>
      <c r="W27" s="131"/>
      <c r="X27" s="154"/>
      <c r="Z27" s="153"/>
    </row>
    <row r="28" spans="1:26" x14ac:dyDescent="0.25">
      <c r="A28" s="116"/>
      <c r="B28" s="36" t="s">
        <v>82</v>
      </c>
      <c r="C28" s="145"/>
      <c r="D28" s="146"/>
      <c r="E28" s="146"/>
      <c r="F28" s="147"/>
      <c r="G28" s="148"/>
      <c r="H28" s="40"/>
      <c r="J28" s="126"/>
      <c r="K28" s="116"/>
      <c r="L28" s="149"/>
      <c r="M28" s="127"/>
      <c r="N28" s="150"/>
      <c r="O28" s="146"/>
      <c r="P28" s="151"/>
      <c r="Q28" s="152"/>
      <c r="T28" s="130"/>
      <c r="U28" s="118"/>
      <c r="V28" s="153"/>
      <c r="W28" s="131"/>
      <c r="X28" s="154"/>
      <c r="Z28" s="153"/>
    </row>
    <row r="29" spans="1:26" x14ac:dyDescent="0.25">
      <c r="A29" s="116">
        <v>311</v>
      </c>
      <c r="B29" s="36" t="s">
        <v>66</v>
      </c>
      <c r="C29" s="145"/>
      <c r="D29" s="146">
        <v>65404494.030000001</v>
      </c>
      <c r="E29" s="146"/>
      <c r="F29" s="155">
        <v>53692</v>
      </c>
      <c r="G29" s="148"/>
      <c r="H29" s="163" t="s">
        <v>67</v>
      </c>
      <c r="J29" s="157">
        <v>-6</v>
      </c>
      <c r="K29" s="116"/>
      <c r="L29" s="149">
        <f>+ROUND(N29*D29/100,0)</f>
        <v>1229604</v>
      </c>
      <c r="M29" s="127"/>
      <c r="N29" s="158">
        <v>1.88</v>
      </c>
      <c r="O29" s="146"/>
      <c r="P29" s="155">
        <v>46752</v>
      </c>
      <c r="Q29" s="152"/>
      <c r="R29" s="155" t="s">
        <v>68</v>
      </c>
      <c r="T29" s="159">
        <v>-6</v>
      </c>
      <c r="U29" s="118"/>
      <c r="V29" s="153">
        <v>4733812</v>
      </c>
      <c r="W29" s="131"/>
      <c r="X29" s="162">
        <v>7.24</v>
      </c>
      <c r="Z29" s="153">
        <f t="shared" ref="Z29:Z34" si="2">+V29-L29</f>
        <v>3504208</v>
      </c>
    </row>
    <row r="30" spans="1:26" x14ac:dyDescent="0.25">
      <c r="A30" s="116">
        <v>312</v>
      </c>
      <c r="B30" s="36" t="s">
        <v>69</v>
      </c>
      <c r="C30" s="145"/>
      <c r="D30" s="146">
        <v>127271436.31</v>
      </c>
      <c r="E30" s="146"/>
      <c r="F30" s="155">
        <v>53692</v>
      </c>
      <c r="G30" s="148"/>
      <c r="H30" s="163" t="s">
        <v>70</v>
      </c>
      <c r="J30" s="157">
        <v>-6</v>
      </c>
      <c r="K30" s="116"/>
      <c r="L30" s="149">
        <f>+ROUND(N30*D30/100,0)</f>
        <v>2850880</v>
      </c>
      <c r="M30" s="127"/>
      <c r="N30" s="158">
        <v>2.2400000000000002</v>
      </c>
      <c r="O30" s="146"/>
      <c r="P30" s="155">
        <v>46752</v>
      </c>
      <c r="Q30" s="152"/>
      <c r="R30" s="155" t="s">
        <v>71</v>
      </c>
      <c r="T30" s="159">
        <v>-7</v>
      </c>
      <c r="U30" s="118"/>
      <c r="V30" s="153">
        <v>10512862</v>
      </c>
      <c r="W30" s="131"/>
      <c r="X30" s="162">
        <v>8.26</v>
      </c>
      <c r="Z30" s="153">
        <f t="shared" si="2"/>
        <v>7661982</v>
      </c>
    </row>
    <row r="31" spans="1:26" x14ac:dyDescent="0.25">
      <c r="A31" s="116">
        <v>314</v>
      </c>
      <c r="B31" s="36" t="s">
        <v>72</v>
      </c>
      <c r="C31" s="145"/>
      <c r="D31" s="146">
        <v>41123954.420000002</v>
      </c>
      <c r="E31" s="146"/>
      <c r="F31" s="155">
        <v>53692</v>
      </c>
      <c r="G31" s="148"/>
      <c r="H31" s="163" t="s">
        <v>73</v>
      </c>
      <c r="J31" s="157">
        <v>-8</v>
      </c>
      <c r="K31" s="116"/>
      <c r="L31" s="149">
        <f>+ROUND(N31*D31/100,0)</f>
        <v>1073335</v>
      </c>
      <c r="M31" s="127"/>
      <c r="N31" s="158">
        <v>2.61</v>
      </c>
      <c r="O31" s="146"/>
      <c r="P31" s="155">
        <v>46752</v>
      </c>
      <c r="Q31" s="152"/>
      <c r="R31" s="155" t="s">
        <v>74</v>
      </c>
      <c r="T31" s="159">
        <v>-6</v>
      </c>
      <c r="U31" s="118"/>
      <c r="V31" s="153">
        <v>3735660</v>
      </c>
      <c r="W31" s="131"/>
      <c r="X31" s="162">
        <v>9.08</v>
      </c>
      <c r="Z31" s="153">
        <f t="shared" si="2"/>
        <v>2662325</v>
      </c>
    </row>
    <row r="32" spans="1:26" x14ac:dyDescent="0.25">
      <c r="A32" s="116">
        <v>315</v>
      </c>
      <c r="B32" s="36" t="s">
        <v>75</v>
      </c>
      <c r="C32" s="148"/>
      <c r="D32" s="146">
        <v>9358027.6799999997</v>
      </c>
      <c r="E32" s="146"/>
      <c r="F32" s="155">
        <v>53692</v>
      </c>
      <c r="G32" s="148"/>
      <c r="H32" s="163" t="s">
        <v>76</v>
      </c>
      <c r="J32" s="157">
        <v>-5</v>
      </c>
      <c r="K32" s="164"/>
      <c r="L32" s="149">
        <f>+ROUND(N32*D32/100,0)</f>
        <v>171252</v>
      </c>
      <c r="M32" s="165"/>
      <c r="N32" s="158">
        <v>1.83</v>
      </c>
      <c r="O32" s="146"/>
      <c r="P32" s="155">
        <v>46752</v>
      </c>
      <c r="Q32" s="152"/>
      <c r="R32" s="155" t="s">
        <v>77</v>
      </c>
      <c r="T32" s="159">
        <v>-6</v>
      </c>
      <c r="U32" s="160"/>
      <c r="V32" s="153">
        <v>637218</v>
      </c>
      <c r="W32" s="161"/>
      <c r="X32" s="162">
        <v>6.81</v>
      </c>
      <c r="Y32" s="41"/>
      <c r="Z32" s="153">
        <f t="shared" si="2"/>
        <v>465966</v>
      </c>
    </row>
    <row r="33" spans="1:26" x14ac:dyDescent="0.25">
      <c r="A33" s="116">
        <v>316</v>
      </c>
      <c r="B33" s="36" t="s">
        <v>78</v>
      </c>
      <c r="C33" s="148"/>
      <c r="D33" s="146">
        <v>426938.25</v>
      </c>
      <c r="E33" s="146"/>
      <c r="F33" s="155">
        <v>53692</v>
      </c>
      <c r="G33" s="148"/>
      <c r="H33" s="163" t="s">
        <v>79</v>
      </c>
      <c r="J33" s="157">
        <v>-7</v>
      </c>
      <c r="K33" s="116"/>
      <c r="L33" s="149">
        <f>+ROUND(N33*D33/100,0)</f>
        <v>12381</v>
      </c>
      <c r="M33" s="127"/>
      <c r="N33" s="158">
        <v>2.9</v>
      </c>
      <c r="O33" s="146"/>
      <c r="P33" s="155">
        <v>46752</v>
      </c>
      <c r="Q33" s="152"/>
      <c r="R33" s="155" t="s">
        <v>80</v>
      </c>
      <c r="T33" s="159">
        <v>-5</v>
      </c>
      <c r="U33" s="118"/>
      <c r="V33" s="153">
        <v>40962</v>
      </c>
      <c r="W33" s="131"/>
      <c r="X33" s="162">
        <v>9.59</v>
      </c>
      <c r="Z33" s="153">
        <f t="shared" si="2"/>
        <v>28581</v>
      </c>
    </row>
    <row r="34" spans="1:26" x14ac:dyDescent="0.25">
      <c r="A34" s="116"/>
      <c r="B34" s="36" t="s">
        <v>83</v>
      </c>
      <c r="C34" s="148"/>
      <c r="D34" s="169"/>
      <c r="E34" s="146"/>
      <c r="F34" s="155"/>
      <c r="G34" s="148"/>
      <c r="H34" s="163"/>
      <c r="J34" s="157"/>
      <c r="K34" s="116"/>
      <c r="L34" s="170">
        <v>-2293038</v>
      </c>
      <c r="M34" s="127"/>
      <c r="N34" s="158"/>
      <c r="O34" s="146"/>
      <c r="P34" s="155"/>
      <c r="Q34" s="152"/>
      <c r="R34" s="155"/>
      <c r="T34" s="159"/>
      <c r="U34" s="118"/>
      <c r="V34" s="171">
        <v>0</v>
      </c>
      <c r="W34" s="131"/>
      <c r="X34" s="162"/>
      <c r="Z34" s="171">
        <f t="shared" si="2"/>
        <v>2293038</v>
      </c>
    </row>
    <row r="35" spans="1:26" x14ac:dyDescent="0.25">
      <c r="A35" s="116"/>
      <c r="B35" s="36"/>
      <c r="C35" s="145"/>
      <c r="D35" s="146"/>
      <c r="E35" s="146"/>
      <c r="F35" s="147"/>
      <c r="G35" s="148"/>
      <c r="H35" s="40"/>
      <c r="J35" s="126"/>
      <c r="K35" s="116"/>
      <c r="L35" s="149"/>
      <c r="M35" s="127"/>
      <c r="N35" s="150"/>
      <c r="O35" s="146"/>
      <c r="P35" s="151"/>
      <c r="Q35" s="152"/>
      <c r="T35" s="130"/>
      <c r="U35" s="118"/>
      <c r="V35" s="153"/>
      <c r="W35" s="131"/>
      <c r="X35" s="154"/>
      <c r="Z35" s="153"/>
    </row>
    <row r="36" spans="1:26" x14ac:dyDescent="0.25">
      <c r="A36" s="144" t="s">
        <v>84</v>
      </c>
      <c r="B36" s="36"/>
      <c r="C36" s="148"/>
      <c r="D36" s="146">
        <f>+SUBTOTAL(9,D28:D35)</f>
        <v>243584850.69</v>
      </c>
      <c r="E36" s="146"/>
      <c r="F36" s="147"/>
      <c r="G36" s="148"/>
      <c r="H36" s="40"/>
      <c r="J36" s="126"/>
      <c r="K36" s="116"/>
      <c r="L36" s="149">
        <f>+SUBTOTAL(9,L28:L35)</f>
        <v>3044414</v>
      </c>
      <c r="M36" s="127"/>
      <c r="N36" s="43"/>
      <c r="O36" s="146"/>
      <c r="P36" s="151"/>
      <c r="Q36" s="152"/>
      <c r="T36" s="130"/>
      <c r="U36" s="118"/>
      <c r="V36" s="153">
        <f>+SUBTOTAL(9,V28:V35)</f>
        <v>19660514</v>
      </c>
      <c r="W36" s="131"/>
      <c r="X36" s="154"/>
      <c r="Z36" s="153">
        <f>+SUBTOTAL(9,Z28:Z35)</f>
        <v>16616100</v>
      </c>
    </row>
    <row r="37" spans="1:26" x14ac:dyDescent="0.25">
      <c r="A37" s="116"/>
      <c r="B37" s="36"/>
      <c r="C37" s="145"/>
      <c r="D37" s="146"/>
      <c r="E37" s="146"/>
      <c r="F37" s="147"/>
      <c r="G37" s="148"/>
      <c r="H37" s="40"/>
      <c r="J37" s="126"/>
      <c r="K37" s="116"/>
      <c r="L37" s="149"/>
      <c r="M37" s="127"/>
      <c r="N37" s="150"/>
      <c r="O37" s="146"/>
      <c r="P37" s="151"/>
      <c r="Q37" s="152"/>
      <c r="T37" s="130"/>
      <c r="U37" s="118"/>
      <c r="V37" s="153"/>
      <c r="W37" s="131"/>
      <c r="X37" s="154"/>
      <c r="Z37" s="153"/>
    </row>
    <row r="38" spans="1:26" x14ac:dyDescent="0.25">
      <c r="A38" s="116"/>
      <c r="B38" s="36"/>
      <c r="C38" s="145"/>
      <c r="D38" s="146"/>
      <c r="E38" s="146"/>
      <c r="F38" s="147"/>
      <c r="G38" s="148"/>
      <c r="H38" s="40"/>
      <c r="J38" s="126"/>
      <c r="K38" s="116"/>
      <c r="L38" s="149"/>
      <c r="M38" s="127"/>
      <c r="N38" s="150"/>
      <c r="O38" s="146"/>
      <c r="P38" s="151"/>
      <c r="Q38" s="152"/>
      <c r="T38" s="130"/>
      <c r="U38" s="118"/>
      <c r="V38" s="153"/>
      <c r="W38" s="131"/>
      <c r="X38" s="154"/>
      <c r="Z38" s="153"/>
    </row>
    <row r="39" spans="1:26" x14ac:dyDescent="0.25">
      <c r="A39" s="144" t="s">
        <v>85</v>
      </c>
      <c r="B39" s="36"/>
      <c r="C39" s="145"/>
      <c r="D39" s="146"/>
      <c r="E39" s="146"/>
      <c r="F39" s="147"/>
      <c r="G39" s="148"/>
      <c r="H39" s="40"/>
      <c r="J39" s="126"/>
      <c r="K39" s="116"/>
      <c r="L39" s="149"/>
      <c r="M39" s="127"/>
      <c r="N39" s="150"/>
      <c r="O39" s="146"/>
      <c r="P39" s="151"/>
      <c r="Q39" s="152"/>
      <c r="T39" s="130"/>
      <c r="U39" s="118"/>
      <c r="V39" s="153"/>
      <c r="W39" s="131"/>
      <c r="X39" s="154"/>
      <c r="Z39" s="153"/>
    </row>
    <row r="40" spans="1:26" x14ac:dyDescent="0.25">
      <c r="A40" s="116"/>
      <c r="B40" s="36"/>
      <c r="C40" s="148"/>
      <c r="D40" s="146"/>
      <c r="E40" s="146"/>
      <c r="F40" s="147"/>
      <c r="G40" s="148"/>
      <c r="H40" s="40"/>
      <c r="J40" s="126"/>
      <c r="K40" s="164"/>
      <c r="L40" s="149"/>
      <c r="M40" s="165"/>
      <c r="N40" s="150"/>
      <c r="O40" s="146"/>
      <c r="P40" s="151"/>
      <c r="Q40" s="152"/>
      <c r="T40" s="130"/>
      <c r="U40" s="160"/>
      <c r="V40" s="153"/>
      <c r="W40" s="161"/>
      <c r="X40" s="154"/>
      <c r="Y40" s="41"/>
      <c r="Z40" s="153"/>
    </row>
    <row r="41" spans="1:26" x14ac:dyDescent="0.25">
      <c r="A41" s="116"/>
      <c r="B41" s="36" t="s">
        <v>86</v>
      </c>
      <c r="C41" s="145"/>
      <c r="D41" s="146"/>
      <c r="F41" s="147"/>
      <c r="G41" s="148"/>
      <c r="H41" s="40"/>
      <c r="J41" s="126"/>
      <c r="K41" s="116"/>
      <c r="L41" s="149"/>
      <c r="M41" s="127"/>
      <c r="N41" s="150"/>
      <c r="P41" s="151"/>
      <c r="Q41" s="152"/>
      <c r="T41" s="130"/>
      <c r="U41" s="118"/>
      <c r="V41" s="153"/>
      <c r="W41" s="131"/>
      <c r="X41" s="154"/>
      <c r="Z41" s="153"/>
    </row>
    <row r="42" spans="1:26" x14ac:dyDescent="0.25">
      <c r="A42" s="116">
        <v>311</v>
      </c>
      <c r="B42" s="36" t="s">
        <v>66</v>
      </c>
      <c r="C42" s="145"/>
      <c r="D42" s="146">
        <v>11538301.98</v>
      </c>
      <c r="F42" s="155">
        <v>49309</v>
      </c>
      <c r="G42" s="148"/>
      <c r="H42" s="163" t="s">
        <v>67</v>
      </c>
      <c r="J42" s="157">
        <v>-6</v>
      </c>
      <c r="K42" s="116"/>
      <c r="L42" s="149">
        <f>+ROUND(N42*D42/100,0)</f>
        <v>243458</v>
      </c>
      <c r="M42" s="127"/>
      <c r="N42" s="158">
        <v>2.11</v>
      </c>
      <c r="P42" s="155">
        <v>46022</v>
      </c>
      <c r="Q42" s="152"/>
      <c r="R42" s="155" t="s">
        <v>68</v>
      </c>
      <c r="T42" s="159">
        <v>-1</v>
      </c>
      <c r="U42" s="118"/>
      <c r="V42" s="153">
        <v>624952</v>
      </c>
      <c r="W42" s="131"/>
      <c r="X42" s="162">
        <v>5.42</v>
      </c>
      <c r="Z42" s="153">
        <f>+V42-L42</f>
        <v>381494</v>
      </c>
    </row>
    <row r="43" spans="1:26" x14ac:dyDescent="0.25">
      <c r="A43" s="116">
        <v>312</v>
      </c>
      <c r="B43" s="36" t="s">
        <v>69</v>
      </c>
      <c r="C43" s="145"/>
      <c r="D43" s="146">
        <v>31604822.120000001</v>
      </c>
      <c r="E43" s="146"/>
      <c r="F43" s="155">
        <v>49309</v>
      </c>
      <c r="G43" s="148"/>
      <c r="H43" s="163" t="s">
        <v>70</v>
      </c>
      <c r="J43" s="157">
        <v>-5</v>
      </c>
      <c r="K43" s="116"/>
      <c r="L43" s="149">
        <f>+ROUND(N43*D43/100,0)</f>
        <v>948145</v>
      </c>
      <c r="M43" s="127"/>
      <c r="N43" s="158">
        <v>3</v>
      </c>
      <c r="O43" s="146"/>
      <c r="P43" s="155">
        <v>46022</v>
      </c>
      <c r="Q43" s="152"/>
      <c r="R43" s="155" t="s">
        <v>71</v>
      </c>
      <c r="T43" s="159">
        <v>-2</v>
      </c>
      <c r="U43" s="118"/>
      <c r="V43" s="153">
        <v>2246263</v>
      </c>
      <c r="W43" s="131"/>
      <c r="X43" s="162">
        <v>7.11</v>
      </c>
      <c r="Z43" s="153">
        <f>+V43-L43</f>
        <v>1298118</v>
      </c>
    </row>
    <row r="44" spans="1:26" x14ac:dyDescent="0.25">
      <c r="A44" s="116">
        <v>314</v>
      </c>
      <c r="B44" s="36" t="s">
        <v>72</v>
      </c>
      <c r="C44" s="145"/>
      <c r="D44" s="146">
        <v>12466321.140000001</v>
      </c>
      <c r="E44" s="146"/>
      <c r="F44" s="155">
        <v>49309</v>
      </c>
      <c r="G44" s="148"/>
      <c r="H44" s="163" t="s">
        <v>73</v>
      </c>
      <c r="J44" s="157">
        <v>-7</v>
      </c>
      <c r="K44" s="116"/>
      <c r="L44" s="149">
        <f>+ROUND(N44*D44/100,0)</f>
        <v>436321</v>
      </c>
      <c r="M44" s="127"/>
      <c r="N44" s="158">
        <v>3.5</v>
      </c>
      <c r="O44" s="146"/>
      <c r="P44" s="155">
        <v>46022</v>
      </c>
      <c r="Q44" s="152"/>
      <c r="R44" s="155" t="s">
        <v>74</v>
      </c>
      <c r="T44" s="159">
        <v>-2</v>
      </c>
      <c r="U44" s="118"/>
      <c r="V44" s="153">
        <v>1170271</v>
      </c>
      <c r="W44" s="131"/>
      <c r="X44" s="162">
        <v>9.39</v>
      </c>
      <c r="Z44" s="153">
        <f>+V44-L44</f>
        <v>733950</v>
      </c>
    </row>
    <row r="45" spans="1:26" x14ac:dyDescent="0.25">
      <c r="A45" s="116">
        <v>315</v>
      </c>
      <c r="B45" s="36" t="s">
        <v>75</v>
      </c>
      <c r="C45" s="145"/>
      <c r="D45" s="146">
        <v>6930827.9900000002</v>
      </c>
      <c r="E45" s="146"/>
      <c r="F45" s="155">
        <v>49309</v>
      </c>
      <c r="G45" s="148"/>
      <c r="H45" s="163" t="s">
        <v>76</v>
      </c>
      <c r="J45" s="157">
        <v>-5</v>
      </c>
      <c r="K45" s="116"/>
      <c r="L45" s="149">
        <f>+ROUND(N45*D45/100,0)</f>
        <v>141389</v>
      </c>
      <c r="M45" s="127"/>
      <c r="N45" s="158">
        <v>2.04</v>
      </c>
      <c r="O45" s="146"/>
      <c r="P45" s="155">
        <v>46022</v>
      </c>
      <c r="Q45" s="152"/>
      <c r="R45" s="155" t="s">
        <v>77</v>
      </c>
      <c r="T45" s="159">
        <v>-1</v>
      </c>
      <c r="U45" s="118"/>
      <c r="V45" s="153">
        <v>381342</v>
      </c>
      <c r="W45" s="131"/>
      <c r="X45" s="162">
        <v>5.5</v>
      </c>
      <c r="Z45" s="153">
        <f>+V45-L45</f>
        <v>239953</v>
      </c>
    </row>
    <row r="46" spans="1:26" x14ac:dyDescent="0.25">
      <c r="A46" s="116">
        <v>316</v>
      </c>
      <c r="B46" s="36" t="s">
        <v>78</v>
      </c>
      <c r="C46" s="145"/>
      <c r="D46" s="146">
        <v>235237.36</v>
      </c>
      <c r="E46" s="146"/>
      <c r="F46" s="155">
        <v>49309</v>
      </c>
      <c r="G46" s="148"/>
      <c r="H46" s="163" t="s">
        <v>79</v>
      </c>
      <c r="J46" s="157">
        <v>-7</v>
      </c>
      <c r="K46" s="116"/>
      <c r="L46" s="149">
        <f>+ROUND(N46*D46/100,0)</f>
        <v>7316</v>
      </c>
      <c r="M46" s="127"/>
      <c r="N46" s="158">
        <v>3.11</v>
      </c>
      <c r="O46" s="146"/>
      <c r="P46" s="155">
        <v>46022</v>
      </c>
      <c r="Q46" s="152"/>
      <c r="R46" s="155" t="s">
        <v>80</v>
      </c>
      <c r="T46" s="159">
        <v>-1</v>
      </c>
      <c r="U46" s="118"/>
      <c r="V46" s="153">
        <v>14816</v>
      </c>
      <c r="W46" s="131"/>
      <c r="X46" s="162">
        <v>6.3</v>
      </c>
      <c r="Z46" s="153">
        <f>+V46-L46</f>
        <v>7500</v>
      </c>
    </row>
    <row r="47" spans="1:26" x14ac:dyDescent="0.25">
      <c r="A47" s="116"/>
      <c r="B47" s="42" t="s">
        <v>87</v>
      </c>
      <c r="C47" s="145"/>
      <c r="D47" s="166">
        <f>+SUBTOTAL(9,D41:D46)</f>
        <v>62775510.590000004</v>
      </c>
      <c r="E47" s="146"/>
      <c r="F47" s="147"/>
      <c r="G47" s="148"/>
      <c r="H47" s="40"/>
      <c r="J47" s="126"/>
      <c r="K47" s="116"/>
      <c r="L47" s="167">
        <f>+SUBTOTAL(9,L41:L46)</f>
        <v>1776629</v>
      </c>
      <c r="M47" s="127"/>
      <c r="N47" s="43">
        <f>+ROUND(L47/$D47*100,2)</f>
        <v>2.83</v>
      </c>
      <c r="O47" s="146"/>
      <c r="P47" s="151"/>
      <c r="Q47" s="152"/>
      <c r="T47" s="130"/>
      <c r="U47" s="118"/>
      <c r="V47" s="168">
        <f>+SUBTOTAL(9,V41:V46)</f>
        <v>4437644</v>
      </c>
      <c r="W47" s="131"/>
      <c r="X47" s="44">
        <f>+ROUND(V47/$D47*100,2)</f>
        <v>7.07</v>
      </c>
      <c r="Z47" s="168">
        <f>+SUBTOTAL(9,Z41:Z46)</f>
        <v>2661015</v>
      </c>
    </row>
    <row r="48" spans="1:26" x14ac:dyDescent="0.25">
      <c r="A48" s="116"/>
      <c r="B48" s="36"/>
      <c r="C48" s="145"/>
      <c r="D48" s="146"/>
      <c r="E48" s="146"/>
      <c r="F48" s="147"/>
      <c r="G48" s="148"/>
      <c r="H48" s="40"/>
      <c r="J48" s="126"/>
      <c r="K48" s="116"/>
      <c r="L48" s="149"/>
      <c r="M48" s="127"/>
      <c r="N48" s="150"/>
      <c r="O48" s="146"/>
      <c r="P48" s="151"/>
      <c r="Q48" s="152"/>
      <c r="T48" s="130"/>
      <c r="U48" s="118"/>
      <c r="V48" s="153"/>
      <c r="W48" s="131"/>
      <c r="X48" s="154"/>
      <c r="Z48" s="153"/>
    </row>
    <row r="49" spans="1:26" x14ac:dyDescent="0.25">
      <c r="A49" s="116"/>
      <c r="B49" s="36" t="s">
        <v>88</v>
      </c>
      <c r="C49" s="148"/>
      <c r="D49" s="146"/>
      <c r="E49" s="146"/>
      <c r="F49" s="147"/>
      <c r="G49" s="148"/>
      <c r="H49" s="40"/>
      <c r="J49" s="126"/>
      <c r="K49" s="164"/>
      <c r="L49" s="149"/>
      <c r="M49" s="165"/>
      <c r="N49" s="150"/>
      <c r="O49" s="146"/>
      <c r="P49" s="151"/>
      <c r="Q49" s="152"/>
      <c r="T49" s="130"/>
      <c r="U49" s="160"/>
      <c r="V49" s="153"/>
      <c r="W49" s="161"/>
      <c r="X49" s="154"/>
      <c r="Y49" s="41"/>
      <c r="Z49" s="153"/>
    </row>
    <row r="50" spans="1:26" x14ac:dyDescent="0.25">
      <c r="A50" s="116">
        <v>311</v>
      </c>
      <c r="B50" s="36" t="s">
        <v>66</v>
      </c>
      <c r="C50" s="145"/>
      <c r="D50" s="146">
        <v>11578697.550000001</v>
      </c>
      <c r="F50" s="155">
        <v>49309</v>
      </c>
      <c r="G50" s="148"/>
      <c r="H50" s="163" t="s">
        <v>67</v>
      </c>
      <c r="J50" s="157">
        <v>-6</v>
      </c>
      <c r="K50" s="116"/>
      <c r="L50" s="149">
        <f>+ROUND(N50*D50/100,0)</f>
        <v>244311</v>
      </c>
      <c r="M50" s="127"/>
      <c r="N50" s="158">
        <v>2.11</v>
      </c>
      <c r="P50" s="155">
        <v>46387</v>
      </c>
      <c r="Q50" s="152"/>
      <c r="R50" s="155" t="s">
        <v>68</v>
      </c>
      <c r="T50" s="159">
        <v>-2</v>
      </c>
      <c r="U50" s="118"/>
      <c r="V50" s="153">
        <v>562970</v>
      </c>
      <c r="W50" s="131"/>
      <c r="X50" s="162">
        <v>4.8600000000000003</v>
      </c>
      <c r="Z50" s="153">
        <f>+V50-L50</f>
        <v>318659</v>
      </c>
    </row>
    <row r="51" spans="1:26" x14ac:dyDescent="0.25">
      <c r="A51" s="116">
        <v>312</v>
      </c>
      <c r="B51" s="36" t="s">
        <v>69</v>
      </c>
      <c r="C51" s="145"/>
      <c r="D51" s="146">
        <v>73065431.909999996</v>
      </c>
      <c r="F51" s="155">
        <v>49309</v>
      </c>
      <c r="G51" s="148"/>
      <c r="H51" s="163" t="s">
        <v>70</v>
      </c>
      <c r="J51" s="157">
        <v>-5</v>
      </c>
      <c r="K51" s="116"/>
      <c r="L51" s="149">
        <f>+ROUND(N51*D51/100,0)</f>
        <v>2191963</v>
      </c>
      <c r="M51" s="127"/>
      <c r="N51" s="158">
        <v>3</v>
      </c>
      <c r="P51" s="155">
        <v>46387</v>
      </c>
      <c r="Q51" s="152"/>
      <c r="R51" s="155" t="s">
        <v>71</v>
      </c>
      <c r="T51" s="159">
        <v>-2</v>
      </c>
      <c r="U51" s="118"/>
      <c r="V51" s="153">
        <v>8052814</v>
      </c>
      <c r="W51" s="131"/>
      <c r="X51" s="162">
        <v>11.02</v>
      </c>
      <c r="Z51" s="153">
        <f>+V51-L51</f>
        <v>5860851</v>
      </c>
    </row>
    <row r="52" spans="1:26" x14ac:dyDescent="0.25">
      <c r="A52" s="116">
        <v>314</v>
      </c>
      <c r="B52" s="36" t="s">
        <v>72</v>
      </c>
      <c r="C52" s="145"/>
      <c r="D52" s="146">
        <v>12767869.710000001</v>
      </c>
      <c r="E52" s="146"/>
      <c r="F52" s="155">
        <v>49309</v>
      </c>
      <c r="G52" s="148"/>
      <c r="H52" s="163" t="s">
        <v>73</v>
      </c>
      <c r="J52" s="157">
        <v>-7</v>
      </c>
      <c r="K52" s="116"/>
      <c r="L52" s="149">
        <f>+ROUND(N52*D52/100,0)</f>
        <v>446875</v>
      </c>
      <c r="M52" s="127"/>
      <c r="N52" s="158">
        <v>3.5</v>
      </c>
      <c r="O52" s="146"/>
      <c r="P52" s="155">
        <v>46387</v>
      </c>
      <c r="Q52" s="152"/>
      <c r="R52" s="155" t="s">
        <v>74</v>
      </c>
      <c r="T52" s="159">
        <v>-2</v>
      </c>
      <c r="U52" s="118"/>
      <c r="V52" s="153">
        <v>1148792</v>
      </c>
      <c r="W52" s="131"/>
      <c r="X52" s="162">
        <v>9</v>
      </c>
      <c r="Z52" s="153">
        <f>+V52-L52</f>
        <v>701917</v>
      </c>
    </row>
    <row r="53" spans="1:26" x14ac:dyDescent="0.25">
      <c r="A53" s="116">
        <v>315</v>
      </c>
      <c r="B53" s="36" t="s">
        <v>75</v>
      </c>
      <c r="C53" s="145"/>
      <c r="D53" s="146">
        <v>10118402.57</v>
      </c>
      <c r="E53" s="146"/>
      <c r="F53" s="155">
        <v>49309</v>
      </c>
      <c r="G53" s="148"/>
      <c r="H53" s="163" t="s">
        <v>76</v>
      </c>
      <c r="J53" s="157">
        <v>-5</v>
      </c>
      <c r="K53" s="116"/>
      <c r="L53" s="149">
        <f>+ROUND(N53*D53/100,0)</f>
        <v>206415</v>
      </c>
      <c r="M53" s="127"/>
      <c r="N53" s="158">
        <v>2.04</v>
      </c>
      <c r="O53" s="146"/>
      <c r="P53" s="155">
        <v>46387</v>
      </c>
      <c r="Q53" s="152"/>
      <c r="R53" s="155" t="s">
        <v>77</v>
      </c>
      <c r="T53" s="159">
        <v>-1</v>
      </c>
      <c r="U53" s="118"/>
      <c r="V53" s="153">
        <v>855000</v>
      </c>
      <c r="W53" s="131"/>
      <c r="X53" s="162">
        <v>8.4499999999999993</v>
      </c>
      <c r="Z53" s="153">
        <f>+V53-L53</f>
        <v>648585</v>
      </c>
    </row>
    <row r="54" spans="1:26" x14ac:dyDescent="0.25">
      <c r="A54" s="116"/>
      <c r="B54" s="42" t="s">
        <v>89</v>
      </c>
      <c r="C54" s="145"/>
      <c r="D54" s="166">
        <f>+SUBTOTAL(9,D49:D53)</f>
        <v>107530401.73999998</v>
      </c>
      <c r="E54" s="146"/>
      <c r="F54" s="147"/>
      <c r="G54" s="148"/>
      <c r="H54" s="40"/>
      <c r="J54" s="126"/>
      <c r="K54" s="116"/>
      <c r="L54" s="167">
        <f>+SUBTOTAL(9,L49:L53)</f>
        <v>3089564</v>
      </c>
      <c r="M54" s="127"/>
      <c r="N54" s="43">
        <f>+ROUND(L54/$D54*100,2)</f>
        <v>2.87</v>
      </c>
      <c r="O54" s="146"/>
      <c r="P54" s="151"/>
      <c r="Q54" s="152"/>
      <c r="T54" s="130"/>
      <c r="U54" s="118"/>
      <c r="V54" s="168">
        <f>+SUBTOTAL(9,V49:V53)</f>
        <v>10619576</v>
      </c>
      <c r="W54" s="131"/>
      <c r="X54" s="44">
        <f>+ROUND(V54/$D54*100,2)</f>
        <v>9.8800000000000008</v>
      </c>
      <c r="Z54" s="168">
        <f>+SUBTOTAL(9,Z49:Z53)</f>
        <v>7530012</v>
      </c>
    </row>
    <row r="55" spans="1:26" x14ac:dyDescent="0.25">
      <c r="A55" s="116"/>
      <c r="B55" s="36"/>
      <c r="C55" s="145"/>
      <c r="D55" s="146"/>
      <c r="E55" s="146"/>
      <c r="F55" s="147"/>
      <c r="G55" s="148"/>
      <c r="H55" s="40"/>
      <c r="J55" s="126"/>
      <c r="K55" s="116"/>
      <c r="L55" s="149"/>
      <c r="M55" s="127"/>
      <c r="N55" s="150"/>
      <c r="O55" s="146"/>
      <c r="P55" s="151"/>
      <c r="Q55" s="152"/>
      <c r="T55" s="130"/>
      <c r="U55" s="118"/>
      <c r="V55" s="153"/>
      <c r="W55" s="131"/>
      <c r="X55" s="154"/>
      <c r="Z55" s="153"/>
    </row>
    <row r="56" spans="1:26" x14ac:dyDescent="0.25">
      <c r="A56" s="116"/>
      <c r="B56" s="36" t="s">
        <v>90</v>
      </c>
      <c r="C56" s="148"/>
      <c r="D56" s="146"/>
      <c r="E56" s="146"/>
      <c r="F56" s="147"/>
      <c r="G56" s="148"/>
      <c r="H56" s="40"/>
      <c r="J56" s="126"/>
      <c r="K56" s="164"/>
      <c r="L56" s="149"/>
      <c r="M56" s="165"/>
      <c r="N56" s="150"/>
      <c r="O56" s="146"/>
      <c r="P56" s="151"/>
      <c r="Q56" s="152"/>
      <c r="T56" s="130"/>
      <c r="U56" s="160"/>
      <c r="V56" s="153"/>
      <c r="W56" s="161"/>
      <c r="X56" s="154"/>
      <c r="Y56" s="41"/>
      <c r="Z56" s="153"/>
    </row>
    <row r="57" spans="1:26" x14ac:dyDescent="0.25">
      <c r="A57" s="116">
        <v>311</v>
      </c>
      <c r="B57" s="36" t="s">
        <v>66</v>
      </c>
      <c r="C57" s="145"/>
      <c r="D57" s="146">
        <v>17046153.059999999</v>
      </c>
      <c r="F57" s="155">
        <v>49309</v>
      </c>
      <c r="G57" s="148"/>
      <c r="H57" s="163" t="s">
        <v>67</v>
      </c>
      <c r="J57" s="157">
        <v>-6</v>
      </c>
      <c r="K57" s="116"/>
      <c r="L57" s="149">
        <f>+ROUND(N57*D57/100,0)</f>
        <v>359674</v>
      </c>
      <c r="M57" s="127"/>
      <c r="N57" s="158">
        <v>2.11</v>
      </c>
      <c r="P57" s="155">
        <v>46387</v>
      </c>
      <c r="Q57" s="152"/>
      <c r="R57" s="155" t="s">
        <v>68</v>
      </c>
      <c r="T57" s="159">
        <v>-1</v>
      </c>
      <c r="U57" s="118"/>
      <c r="V57" s="153">
        <v>1316835</v>
      </c>
      <c r="W57" s="131"/>
      <c r="X57" s="162">
        <v>7.73</v>
      </c>
      <c r="Z57" s="153">
        <f>+V57-L57</f>
        <v>957161</v>
      </c>
    </row>
    <row r="58" spans="1:26" x14ac:dyDescent="0.25">
      <c r="A58" s="116">
        <v>312</v>
      </c>
      <c r="B58" s="36" t="s">
        <v>69</v>
      </c>
      <c r="C58" s="145"/>
      <c r="D58" s="146">
        <v>34214285.030000001</v>
      </c>
      <c r="F58" s="155">
        <v>49309</v>
      </c>
      <c r="G58" s="148"/>
      <c r="H58" s="163" t="s">
        <v>70</v>
      </c>
      <c r="J58" s="157">
        <v>-5</v>
      </c>
      <c r="K58" s="116"/>
      <c r="L58" s="149">
        <f>+ROUND(N58*D58/100,0)</f>
        <v>1026429</v>
      </c>
      <c r="M58" s="127"/>
      <c r="N58" s="158">
        <v>3</v>
      </c>
      <c r="P58" s="155">
        <v>46387</v>
      </c>
      <c r="Q58" s="152"/>
      <c r="R58" s="155" t="s">
        <v>71</v>
      </c>
      <c r="T58" s="159">
        <v>-2</v>
      </c>
      <c r="U58" s="118"/>
      <c r="V58" s="153">
        <v>2915182</v>
      </c>
      <c r="W58" s="131"/>
      <c r="X58" s="162">
        <v>8.52</v>
      </c>
      <c r="Z58" s="153">
        <f>+V58-L58</f>
        <v>1888753</v>
      </c>
    </row>
    <row r="59" spans="1:26" x14ac:dyDescent="0.25">
      <c r="A59" s="116">
        <v>314</v>
      </c>
      <c r="B59" s="36" t="s">
        <v>72</v>
      </c>
      <c r="C59" s="145"/>
      <c r="D59" s="146">
        <v>4562678.17</v>
      </c>
      <c r="E59" s="146"/>
      <c r="F59" s="155">
        <v>49309</v>
      </c>
      <c r="G59" s="148"/>
      <c r="H59" s="163" t="s">
        <v>73</v>
      </c>
      <c r="J59" s="157">
        <v>-7</v>
      </c>
      <c r="K59" s="116"/>
      <c r="L59" s="149">
        <f>+ROUND(N59*D59/100,0)</f>
        <v>159694</v>
      </c>
      <c r="M59" s="127"/>
      <c r="N59" s="158">
        <v>3.5</v>
      </c>
      <c r="O59" s="146"/>
      <c r="P59" s="155">
        <v>46387</v>
      </c>
      <c r="Q59" s="152"/>
      <c r="R59" s="155" t="s">
        <v>74</v>
      </c>
      <c r="T59" s="159">
        <v>-2</v>
      </c>
      <c r="U59" s="118"/>
      <c r="V59" s="153">
        <v>384583</v>
      </c>
      <c r="W59" s="131"/>
      <c r="X59" s="162">
        <v>8.43</v>
      </c>
      <c r="Z59" s="153">
        <f>+V59-L59</f>
        <v>224889</v>
      </c>
    </row>
    <row r="60" spans="1:26" x14ac:dyDescent="0.25">
      <c r="A60" s="116">
        <v>315</v>
      </c>
      <c r="B60" s="36" t="s">
        <v>75</v>
      </c>
      <c r="C60" s="145"/>
      <c r="D60" s="146">
        <v>2980702.95</v>
      </c>
      <c r="E60" s="146"/>
      <c r="F60" s="155">
        <v>49309</v>
      </c>
      <c r="G60" s="148"/>
      <c r="H60" s="163" t="s">
        <v>76</v>
      </c>
      <c r="J60" s="157">
        <v>-5</v>
      </c>
      <c r="K60" s="116"/>
      <c r="L60" s="149">
        <f>+ROUND(N60*D60/100,0)</f>
        <v>60806</v>
      </c>
      <c r="M60" s="127"/>
      <c r="N60" s="158">
        <v>2.04</v>
      </c>
      <c r="O60" s="146"/>
      <c r="P60" s="155">
        <v>46387</v>
      </c>
      <c r="Q60" s="152"/>
      <c r="R60" s="155" t="s">
        <v>77</v>
      </c>
      <c r="T60" s="159">
        <v>-1</v>
      </c>
      <c r="U60" s="118"/>
      <c r="V60" s="153">
        <v>170443</v>
      </c>
      <c r="W60" s="131"/>
      <c r="X60" s="162">
        <v>5.72</v>
      </c>
      <c r="Z60" s="153">
        <f>+V60-L60</f>
        <v>109637</v>
      </c>
    </row>
    <row r="61" spans="1:26" x14ac:dyDescent="0.25">
      <c r="A61" s="116">
        <v>316</v>
      </c>
      <c r="B61" s="36" t="s">
        <v>78</v>
      </c>
      <c r="C61" s="148"/>
      <c r="D61" s="146">
        <v>920655.01</v>
      </c>
      <c r="E61" s="146"/>
      <c r="F61" s="155">
        <v>49309</v>
      </c>
      <c r="G61" s="148"/>
      <c r="H61" s="163" t="s">
        <v>79</v>
      </c>
      <c r="J61" s="157">
        <v>-7</v>
      </c>
      <c r="K61" s="116"/>
      <c r="L61" s="149">
        <f>+ROUND(N61*D61/100,0)</f>
        <v>28632</v>
      </c>
      <c r="M61" s="127"/>
      <c r="N61" s="158">
        <v>3.11</v>
      </c>
      <c r="O61" s="146"/>
      <c r="P61" s="155">
        <v>46387</v>
      </c>
      <c r="Q61" s="152"/>
      <c r="R61" s="155" t="s">
        <v>80</v>
      </c>
      <c r="T61" s="159">
        <v>-1</v>
      </c>
      <c r="U61" s="118"/>
      <c r="V61" s="153">
        <v>55222</v>
      </c>
      <c r="W61" s="131"/>
      <c r="X61" s="162">
        <v>6</v>
      </c>
      <c r="Z61" s="153">
        <f>+V61-L61</f>
        <v>26590</v>
      </c>
    </row>
    <row r="62" spans="1:26" x14ac:dyDescent="0.25">
      <c r="A62" s="116"/>
      <c r="B62" s="42" t="s">
        <v>91</v>
      </c>
      <c r="C62" s="145"/>
      <c r="D62" s="172">
        <f>+SUBTOTAL(9,D56:D61)</f>
        <v>59724474.220000006</v>
      </c>
      <c r="E62" s="146"/>
      <c r="F62" s="147"/>
      <c r="G62" s="148"/>
      <c r="H62" s="40"/>
      <c r="J62" s="126"/>
      <c r="K62" s="164"/>
      <c r="L62" s="173">
        <f>+SUBTOTAL(9,L56:L61)</f>
        <v>1635235</v>
      </c>
      <c r="M62" s="165"/>
      <c r="N62" s="43">
        <f>+ROUND(L62/$D62*100,2)</f>
        <v>2.74</v>
      </c>
      <c r="O62" s="146"/>
      <c r="P62" s="151"/>
      <c r="Q62" s="152"/>
      <c r="T62" s="130"/>
      <c r="U62" s="160"/>
      <c r="V62" s="174">
        <f>+SUBTOTAL(9,V56:V61)</f>
        <v>4842265</v>
      </c>
      <c r="W62" s="161"/>
      <c r="X62" s="44">
        <f>+ROUND(V62/$D62*100,2)</f>
        <v>8.11</v>
      </c>
      <c r="Y62" s="41"/>
      <c r="Z62" s="174">
        <f>+SUBTOTAL(9,Z56:Z61)</f>
        <v>3207030</v>
      </c>
    </row>
    <row r="63" spans="1:26" x14ac:dyDescent="0.25">
      <c r="A63" s="116"/>
      <c r="B63" s="36"/>
      <c r="C63" s="148"/>
      <c r="D63" s="146"/>
      <c r="E63" s="146"/>
      <c r="F63" s="147"/>
      <c r="G63" s="148"/>
      <c r="H63" s="40"/>
      <c r="J63" s="126"/>
      <c r="K63" s="164"/>
      <c r="L63" s="149"/>
      <c r="M63" s="165"/>
      <c r="N63" s="150"/>
      <c r="O63" s="146"/>
      <c r="P63" s="151"/>
      <c r="Q63" s="152"/>
      <c r="T63" s="130"/>
      <c r="U63" s="160"/>
      <c r="V63" s="153"/>
      <c r="W63" s="161"/>
      <c r="X63" s="154"/>
      <c r="Y63" s="41"/>
      <c r="Z63" s="153"/>
    </row>
    <row r="64" spans="1:26" x14ac:dyDescent="0.25">
      <c r="A64" s="144" t="s">
        <v>92</v>
      </c>
      <c r="B64" s="36"/>
      <c r="C64" s="145"/>
      <c r="D64" s="146">
        <f>+SUBTOTAL(9,D42:D63)</f>
        <v>230030386.54999998</v>
      </c>
      <c r="F64" s="147"/>
      <c r="G64" s="148"/>
      <c r="H64" s="40"/>
      <c r="J64" s="126"/>
      <c r="K64" s="116"/>
      <c r="L64" s="149">
        <f>+SUBTOTAL(9,L42:L63)</f>
        <v>6501428</v>
      </c>
      <c r="M64" s="127"/>
      <c r="N64" s="150"/>
      <c r="P64" s="151"/>
      <c r="Q64" s="152"/>
      <c r="T64" s="130"/>
      <c r="U64" s="118"/>
      <c r="V64" s="153">
        <f>+SUBTOTAL(9,V42:V63)</f>
        <v>19899485</v>
      </c>
      <c r="W64" s="131"/>
      <c r="X64" s="154"/>
      <c r="Z64" s="153">
        <f>+SUBTOTAL(9,Z42:Z63)</f>
        <v>13398057</v>
      </c>
    </row>
    <row r="65" spans="1:26" x14ac:dyDescent="0.25">
      <c r="A65" s="116"/>
      <c r="B65" s="36"/>
      <c r="C65" s="145"/>
      <c r="D65" s="146"/>
      <c r="F65" s="147"/>
      <c r="G65" s="148"/>
      <c r="H65" s="40"/>
      <c r="J65" s="126"/>
      <c r="K65" s="116"/>
      <c r="L65" s="149"/>
      <c r="M65" s="127"/>
      <c r="N65" s="150"/>
      <c r="P65" s="151"/>
      <c r="Q65" s="152"/>
      <c r="T65" s="130"/>
      <c r="U65" s="118"/>
      <c r="V65" s="153"/>
      <c r="W65" s="131"/>
      <c r="X65" s="154"/>
      <c r="Z65" s="153"/>
    </row>
    <row r="66" spans="1:26" x14ac:dyDescent="0.25">
      <c r="A66" s="116"/>
      <c r="B66" s="36"/>
      <c r="C66" s="145"/>
      <c r="D66" s="146"/>
      <c r="E66" s="146"/>
      <c r="F66" s="147"/>
      <c r="G66" s="148"/>
      <c r="H66" s="40"/>
      <c r="J66" s="126"/>
      <c r="K66" s="116"/>
      <c r="L66" s="149"/>
      <c r="M66" s="127"/>
      <c r="N66" s="150"/>
      <c r="O66" s="146"/>
      <c r="P66" s="151"/>
      <c r="Q66" s="152"/>
      <c r="T66" s="130"/>
      <c r="U66" s="118"/>
      <c r="V66" s="153"/>
      <c r="W66" s="131"/>
      <c r="X66" s="154"/>
      <c r="Z66" s="153"/>
    </row>
    <row r="67" spans="1:26" x14ac:dyDescent="0.25">
      <c r="A67" s="144" t="s">
        <v>93</v>
      </c>
      <c r="B67" s="36"/>
      <c r="C67" s="145"/>
      <c r="D67" s="146"/>
      <c r="E67" s="146"/>
      <c r="F67" s="147"/>
      <c r="G67" s="148"/>
      <c r="H67" s="40"/>
      <c r="J67" s="126"/>
      <c r="K67" s="116"/>
      <c r="L67" s="149"/>
      <c r="M67" s="127"/>
      <c r="N67" s="150"/>
      <c r="O67" s="146"/>
      <c r="P67" s="151"/>
      <c r="Q67" s="152"/>
      <c r="T67" s="130"/>
      <c r="U67" s="118"/>
      <c r="V67" s="153"/>
      <c r="W67" s="131"/>
      <c r="X67" s="154"/>
      <c r="Z67" s="153"/>
    </row>
    <row r="68" spans="1:26" x14ac:dyDescent="0.25">
      <c r="A68" s="116"/>
      <c r="B68" s="36"/>
      <c r="C68" s="145"/>
      <c r="D68" s="146"/>
      <c r="E68" s="146"/>
      <c r="F68" s="147"/>
      <c r="G68" s="148"/>
      <c r="H68" s="40"/>
      <c r="J68" s="126"/>
      <c r="K68" s="116"/>
      <c r="L68" s="149"/>
      <c r="M68" s="127"/>
      <c r="N68" s="150"/>
      <c r="O68" s="146"/>
      <c r="P68" s="151"/>
      <c r="Q68" s="152"/>
      <c r="T68" s="130"/>
      <c r="U68" s="118"/>
      <c r="V68" s="153"/>
      <c r="W68" s="131"/>
      <c r="X68" s="154"/>
      <c r="Z68" s="153"/>
    </row>
    <row r="69" spans="1:26" x14ac:dyDescent="0.25">
      <c r="A69" s="116"/>
      <c r="B69" s="36" t="s">
        <v>94</v>
      </c>
      <c r="C69" s="145"/>
      <c r="D69" s="146"/>
      <c r="E69" s="146"/>
      <c r="F69" s="147"/>
      <c r="G69" s="148"/>
      <c r="H69" s="40"/>
      <c r="J69" s="126"/>
      <c r="K69" s="116"/>
      <c r="L69" s="149"/>
      <c r="M69" s="127"/>
      <c r="N69" s="150"/>
      <c r="O69" s="146"/>
      <c r="P69" s="151"/>
      <c r="Q69" s="152"/>
      <c r="T69" s="130"/>
      <c r="U69" s="118"/>
      <c r="V69" s="153"/>
      <c r="W69" s="131"/>
      <c r="X69" s="154"/>
      <c r="Z69" s="153"/>
    </row>
    <row r="70" spans="1:26" x14ac:dyDescent="0.25">
      <c r="A70" s="116">
        <v>311</v>
      </c>
      <c r="B70" s="36" t="s">
        <v>66</v>
      </c>
      <c r="C70" s="145"/>
      <c r="D70" s="146">
        <v>1005968.35</v>
      </c>
      <c r="E70" s="146"/>
      <c r="F70" s="155">
        <v>46752</v>
      </c>
      <c r="G70" s="148"/>
      <c r="H70" s="163" t="s">
        <v>67</v>
      </c>
      <c r="J70" s="157">
        <v>-4</v>
      </c>
      <c r="K70" s="116"/>
      <c r="L70" s="149">
        <f>+ROUND(N70*D70/100,0)</f>
        <v>55932</v>
      </c>
      <c r="M70" s="127"/>
      <c r="N70" s="158">
        <v>5.56</v>
      </c>
      <c r="O70" s="146"/>
      <c r="P70" s="155">
        <v>46752</v>
      </c>
      <c r="Q70" s="152"/>
      <c r="R70" s="155" t="s">
        <v>68</v>
      </c>
      <c r="T70" s="159">
        <v>-3</v>
      </c>
      <c r="U70" s="118"/>
      <c r="V70" s="153">
        <v>66756</v>
      </c>
      <c r="W70" s="131"/>
      <c r="X70" s="162">
        <v>6.64</v>
      </c>
      <c r="Z70" s="153">
        <f>+V70-L70</f>
        <v>10824</v>
      </c>
    </row>
    <row r="71" spans="1:26" x14ac:dyDescent="0.25">
      <c r="A71" s="116">
        <v>312</v>
      </c>
      <c r="B71" s="36" t="s">
        <v>69</v>
      </c>
      <c r="C71" s="145"/>
      <c r="D71" s="146">
        <v>55795065.539999999</v>
      </c>
      <c r="E71" s="146"/>
      <c r="F71" s="155">
        <v>46752</v>
      </c>
      <c r="G71" s="148"/>
      <c r="H71" s="163" t="s">
        <v>70</v>
      </c>
      <c r="J71" s="157">
        <v>-4</v>
      </c>
      <c r="K71" s="116"/>
      <c r="L71" s="149">
        <f>+ROUND(N71*D71/100,0)</f>
        <v>3174739</v>
      </c>
      <c r="M71" s="127"/>
      <c r="N71" s="158">
        <v>5.69</v>
      </c>
      <c r="O71" s="146"/>
      <c r="P71" s="155">
        <v>46752</v>
      </c>
      <c r="Q71" s="152"/>
      <c r="R71" s="155" t="s">
        <v>71</v>
      </c>
      <c r="T71" s="159">
        <v>-4</v>
      </c>
      <c r="U71" s="118"/>
      <c r="V71" s="153">
        <v>3365938</v>
      </c>
      <c r="W71" s="131"/>
      <c r="X71" s="162">
        <v>6.03</v>
      </c>
      <c r="Z71" s="153">
        <f>+V71-L71</f>
        <v>191199</v>
      </c>
    </row>
    <row r="72" spans="1:26" x14ac:dyDescent="0.25">
      <c r="A72" s="116">
        <v>314</v>
      </c>
      <c r="B72" s="36" t="s">
        <v>72</v>
      </c>
      <c r="C72" s="148"/>
      <c r="D72" s="146">
        <v>10983268.880000001</v>
      </c>
      <c r="E72" s="146"/>
      <c r="F72" s="155">
        <v>46752</v>
      </c>
      <c r="G72" s="148"/>
      <c r="H72" s="163" t="s">
        <v>73</v>
      </c>
      <c r="J72" s="157">
        <v>-5</v>
      </c>
      <c r="K72" s="164"/>
      <c r="L72" s="149">
        <f>+ROUND(N72*D72/100,0)</f>
        <v>529394</v>
      </c>
      <c r="M72" s="165"/>
      <c r="N72" s="158">
        <v>4.82</v>
      </c>
      <c r="O72" s="146"/>
      <c r="P72" s="155">
        <v>46752</v>
      </c>
      <c r="Q72" s="152"/>
      <c r="R72" s="155" t="s">
        <v>74</v>
      </c>
      <c r="T72" s="159">
        <v>-4</v>
      </c>
      <c r="U72" s="160"/>
      <c r="V72" s="153">
        <v>651642</v>
      </c>
      <c r="W72" s="161"/>
      <c r="X72" s="162">
        <v>5.93</v>
      </c>
      <c r="Y72" s="41"/>
      <c r="Z72" s="153">
        <f>+V72-L72</f>
        <v>122248</v>
      </c>
    </row>
    <row r="73" spans="1:26" x14ac:dyDescent="0.25">
      <c r="A73" s="116">
        <v>315</v>
      </c>
      <c r="B73" s="36" t="s">
        <v>75</v>
      </c>
      <c r="C73" s="145"/>
      <c r="D73" s="146">
        <v>2773052.55</v>
      </c>
      <c r="F73" s="155">
        <v>46752</v>
      </c>
      <c r="G73" s="148"/>
      <c r="H73" s="163" t="s">
        <v>76</v>
      </c>
      <c r="J73" s="157">
        <v>-3</v>
      </c>
      <c r="K73" s="116"/>
      <c r="L73" s="149">
        <f>+ROUND(N73*D73/100,0)</f>
        <v>157232</v>
      </c>
      <c r="M73" s="127"/>
      <c r="N73" s="158">
        <v>5.67</v>
      </c>
      <c r="P73" s="155">
        <v>46752</v>
      </c>
      <c r="Q73" s="152"/>
      <c r="R73" s="155" t="s">
        <v>77</v>
      </c>
      <c r="T73" s="159">
        <v>-3</v>
      </c>
      <c r="U73" s="118"/>
      <c r="V73" s="153">
        <v>81163</v>
      </c>
      <c r="W73" s="131"/>
      <c r="X73" s="162">
        <v>2.93</v>
      </c>
      <c r="Z73" s="153">
        <f>+V73-L73</f>
        <v>-76069</v>
      </c>
    </row>
    <row r="74" spans="1:26" x14ac:dyDescent="0.25">
      <c r="A74" s="116">
        <v>316</v>
      </c>
      <c r="B74" s="36" t="s">
        <v>78</v>
      </c>
      <c r="C74" s="145"/>
      <c r="D74" s="146">
        <v>2530.98</v>
      </c>
      <c r="F74" s="155">
        <v>46752</v>
      </c>
      <c r="G74" s="148"/>
      <c r="H74" s="163" t="s">
        <v>79</v>
      </c>
      <c r="J74" s="157">
        <v>-4</v>
      </c>
      <c r="K74" s="116"/>
      <c r="L74" s="149">
        <f>+ROUND(N74*D74/100,0)</f>
        <v>153</v>
      </c>
      <c r="M74" s="127"/>
      <c r="N74" s="158">
        <v>6.03</v>
      </c>
      <c r="P74" s="155">
        <v>46752</v>
      </c>
      <c r="Q74" s="152"/>
      <c r="R74" s="155" t="s">
        <v>80</v>
      </c>
      <c r="T74" s="159">
        <v>-3</v>
      </c>
      <c r="U74" s="118"/>
      <c r="V74" s="153">
        <v>120</v>
      </c>
      <c r="W74" s="131"/>
      <c r="X74" s="162">
        <v>4.74</v>
      </c>
      <c r="Z74" s="153">
        <f>+V74-L74</f>
        <v>-33</v>
      </c>
    </row>
    <row r="75" spans="1:26" x14ac:dyDescent="0.25">
      <c r="A75" s="116"/>
      <c r="B75" s="42" t="s">
        <v>95</v>
      </c>
      <c r="C75" s="145"/>
      <c r="D75" s="166">
        <f>+SUBTOTAL(9,D69:D74)</f>
        <v>70559886.299999997</v>
      </c>
      <c r="E75" s="146"/>
      <c r="F75" s="147"/>
      <c r="G75" s="148"/>
      <c r="H75" s="40"/>
      <c r="J75" s="126"/>
      <c r="K75" s="116"/>
      <c r="L75" s="167">
        <f>+SUBTOTAL(9,L69:L74)</f>
        <v>3917450</v>
      </c>
      <c r="M75" s="127"/>
      <c r="N75" s="43">
        <f>+ROUND(L75/$D75*100,2)</f>
        <v>5.55</v>
      </c>
      <c r="O75" s="146"/>
      <c r="P75" s="151"/>
      <c r="Q75" s="152"/>
      <c r="T75" s="130"/>
      <c r="U75" s="118"/>
      <c r="V75" s="168">
        <f>+SUBTOTAL(9,V69:V74)</f>
        <v>4165619</v>
      </c>
      <c r="W75" s="131"/>
      <c r="X75" s="44">
        <f>+ROUND(V75/$D75*100,2)</f>
        <v>5.9</v>
      </c>
      <c r="Z75" s="168">
        <f>+SUBTOTAL(9,Z69:Z74)</f>
        <v>248169</v>
      </c>
    </row>
    <row r="76" spans="1:26" x14ac:dyDescent="0.25">
      <c r="A76" s="116"/>
      <c r="B76" s="36"/>
      <c r="C76" s="145"/>
      <c r="D76" s="146"/>
      <c r="E76" s="146"/>
      <c r="F76" s="147"/>
      <c r="G76" s="148"/>
      <c r="H76" s="40"/>
      <c r="J76" s="126"/>
      <c r="K76" s="116"/>
      <c r="L76" s="149"/>
      <c r="M76" s="127"/>
      <c r="N76" s="150"/>
      <c r="O76" s="146"/>
      <c r="P76" s="151"/>
      <c r="Q76" s="152"/>
      <c r="T76" s="130"/>
      <c r="U76" s="118"/>
      <c r="V76" s="153"/>
      <c r="W76" s="131"/>
      <c r="X76" s="154"/>
      <c r="Z76" s="153"/>
    </row>
    <row r="77" spans="1:26" x14ac:dyDescent="0.25">
      <c r="A77" s="116"/>
      <c r="B77" s="36" t="s">
        <v>96</v>
      </c>
      <c r="C77" s="145"/>
      <c r="D77" s="146"/>
      <c r="E77" s="146"/>
      <c r="F77" s="147"/>
      <c r="G77" s="148"/>
      <c r="H77" s="40"/>
      <c r="J77" s="126"/>
      <c r="K77" s="116"/>
      <c r="L77" s="149"/>
      <c r="M77" s="127"/>
      <c r="N77" s="150"/>
      <c r="O77" s="146"/>
      <c r="P77" s="151"/>
      <c r="Q77" s="152"/>
      <c r="T77" s="130"/>
      <c r="U77" s="118"/>
      <c r="V77" s="153"/>
      <c r="W77" s="131"/>
      <c r="X77" s="154"/>
      <c r="Z77" s="153"/>
    </row>
    <row r="78" spans="1:26" x14ac:dyDescent="0.25">
      <c r="A78" s="116">
        <v>311</v>
      </c>
      <c r="B78" s="36" t="s">
        <v>66</v>
      </c>
      <c r="C78" s="145"/>
      <c r="D78" s="146">
        <v>857357.88</v>
      </c>
      <c r="E78" s="146"/>
      <c r="F78" s="155">
        <v>46752</v>
      </c>
      <c r="G78" s="148"/>
      <c r="H78" s="163" t="s">
        <v>67</v>
      </c>
      <c r="J78" s="157">
        <v>-4</v>
      </c>
      <c r="K78" s="116"/>
      <c r="L78" s="149">
        <f>+ROUND(N78*D78/100,0)</f>
        <v>47669</v>
      </c>
      <c r="M78" s="127"/>
      <c r="N78" s="158">
        <v>5.56</v>
      </c>
      <c r="O78" s="146"/>
      <c r="P78" s="155">
        <v>46752</v>
      </c>
      <c r="Q78" s="152"/>
      <c r="R78" s="155" t="s">
        <v>68</v>
      </c>
      <c r="T78" s="159">
        <v>-3</v>
      </c>
      <c r="U78" s="118"/>
      <c r="V78" s="153">
        <v>72428</v>
      </c>
      <c r="W78" s="131"/>
      <c r="X78" s="162">
        <v>8.4499999999999993</v>
      </c>
      <c r="Z78" s="153">
        <f>+V78-L78</f>
        <v>24759</v>
      </c>
    </row>
    <row r="79" spans="1:26" x14ac:dyDescent="0.25">
      <c r="A79" s="116">
        <v>312</v>
      </c>
      <c r="B79" s="36" t="s">
        <v>69</v>
      </c>
      <c r="C79" s="145"/>
      <c r="D79" s="146">
        <v>57741699.369999997</v>
      </c>
      <c r="E79" s="146"/>
      <c r="F79" s="155">
        <v>46752</v>
      </c>
      <c r="G79" s="148"/>
      <c r="H79" s="163" t="s">
        <v>70</v>
      </c>
      <c r="J79" s="157">
        <v>-4</v>
      </c>
      <c r="K79" s="116"/>
      <c r="L79" s="149">
        <f>+ROUND(N79*D79/100,0)</f>
        <v>3285503</v>
      </c>
      <c r="M79" s="127"/>
      <c r="N79" s="158">
        <v>5.69</v>
      </c>
      <c r="O79" s="146"/>
      <c r="P79" s="155">
        <v>46752</v>
      </c>
      <c r="Q79" s="152"/>
      <c r="R79" s="155" t="s">
        <v>71</v>
      </c>
      <c r="T79" s="159">
        <v>-4</v>
      </c>
      <c r="U79" s="118"/>
      <c r="V79" s="153">
        <v>3449755</v>
      </c>
      <c r="W79" s="131"/>
      <c r="X79" s="162">
        <v>5.97</v>
      </c>
      <c r="Z79" s="153">
        <f>+V79-L79</f>
        <v>164252</v>
      </c>
    </row>
    <row r="80" spans="1:26" x14ac:dyDescent="0.25">
      <c r="A80" s="116">
        <v>314</v>
      </c>
      <c r="B80" s="36" t="s">
        <v>72</v>
      </c>
      <c r="C80" s="145"/>
      <c r="D80" s="146">
        <v>16635007.75</v>
      </c>
      <c r="E80" s="146"/>
      <c r="F80" s="155">
        <v>46752</v>
      </c>
      <c r="G80" s="148"/>
      <c r="H80" s="163" t="s">
        <v>73</v>
      </c>
      <c r="J80" s="157">
        <v>-5</v>
      </c>
      <c r="K80" s="116"/>
      <c r="L80" s="149">
        <f>+ROUND(N80*D80/100,0)</f>
        <v>801807</v>
      </c>
      <c r="M80" s="127"/>
      <c r="N80" s="158">
        <v>4.82</v>
      </c>
      <c r="O80" s="146"/>
      <c r="P80" s="155">
        <v>46752</v>
      </c>
      <c r="Q80" s="152"/>
      <c r="R80" s="155" t="s">
        <v>74</v>
      </c>
      <c r="T80" s="159">
        <v>-4</v>
      </c>
      <c r="U80" s="118"/>
      <c r="V80" s="153">
        <v>1081254</v>
      </c>
      <c r="W80" s="131"/>
      <c r="X80" s="162">
        <v>6.5</v>
      </c>
      <c r="Z80" s="153">
        <f>+V80-L80</f>
        <v>279447</v>
      </c>
    </row>
    <row r="81" spans="1:26" x14ac:dyDescent="0.25">
      <c r="A81" s="116">
        <v>315</v>
      </c>
      <c r="B81" s="36" t="s">
        <v>75</v>
      </c>
      <c r="C81" s="148"/>
      <c r="D81" s="146">
        <v>3715363.57</v>
      </c>
      <c r="E81" s="146"/>
      <c r="F81" s="155">
        <v>46752</v>
      </c>
      <c r="G81" s="148"/>
      <c r="H81" s="163" t="s">
        <v>76</v>
      </c>
      <c r="J81" s="157">
        <v>-3</v>
      </c>
      <c r="K81" s="164"/>
      <c r="L81" s="149">
        <f>+ROUND(N81*D81/100,0)</f>
        <v>210661</v>
      </c>
      <c r="M81" s="165"/>
      <c r="N81" s="158">
        <v>5.67</v>
      </c>
      <c r="O81" s="146"/>
      <c r="P81" s="155">
        <v>46752</v>
      </c>
      <c r="Q81" s="152"/>
      <c r="R81" s="155" t="s">
        <v>77</v>
      </c>
      <c r="T81" s="159">
        <v>-3</v>
      </c>
      <c r="U81" s="160"/>
      <c r="V81" s="153">
        <v>179715</v>
      </c>
      <c r="W81" s="161"/>
      <c r="X81" s="162">
        <v>4.84</v>
      </c>
      <c r="Y81" s="41"/>
      <c r="Z81" s="153">
        <f>+V81-L81</f>
        <v>-30946</v>
      </c>
    </row>
    <row r="82" spans="1:26" x14ac:dyDescent="0.25">
      <c r="A82" s="116"/>
      <c r="B82" s="42" t="s">
        <v>97</v>
      </c>
      <c r="C82" s="148"/>
      <c r="D82" s="166">
        <f>+SUBTOTAL(9,D77:D81)</f>
        <v>78949428.569999993</v>
      </c>
      <c r="E82" s="146"/>
      <c r="F82" s="147"/>
      <c r="G82" s="148"/>
      <c r="H82" s="40"/>
      <c r="J82" s="126"/>
      <c r="K82" s="164"/>
      <c r="L82" s="167">
        <f>+SUBTOTAL(9,L77:L81)</f>
        <v>4345640</v>
      </c>
      <c r="M82" s="165"/>
      <c r="N82" s="43">
        <f>+ROUND(L82/$D82*100,2)</f>
        <v>5.5</v>
      </c>
      <c r="O82" s="146"/>
      <c r="P82" s="151"/>
      <c r="Q82" s="152"/>
      <c r="T82" s="130"/>
      <c r="U82" s="160"/>
      <c r="V82" s="168">
        <f>+SUBTOTAL(9,V77:V81)</f>
        <v>4783152</v>
      </c>
      <c r="W82" s="161"/>
      <c r="X82" s="44">
        <f>+ROUND(V82/$D82*100,2)</f>
        <v>6.06</v>
      </c>
      <c r="Y82" s="41"/>
      <c r="Z82" s="168">
        <f>+SUBTOTAL(9,Z77:Z81)</f>
        <v>437512</v>
      </c>
    </row>
    <row r="83" spans="1:26" x14ac:dyDescent="0.25">
      <c r="A83" s="116"/>
      <c r="B83" s="36"/>
      <c r="C83" s="148"/>
      <c r="D83" s="146"/>
      <c r="E83" s="146"/>
      <c r="F83" s="147"/>
      <c r="G83" s="148"/>
      <c r="H83" s="40"/>
      <c r="J83" s="126"/>
      <c r="K83" s="164"/>
      <c r="L83" s="149"/>
      <c r="M83" s="165"/>
      <c r="N83" s="150"/>
      <c r="O83" s="146"/>
      <c r="P83" s="151"/>
      <c r="Q83" s="152"/>
      <c r="T83" s="130"/>
      <c r="U83" s="160"/>
      <c r="V83" s="153"/>
      <c r="W83" s="161"/>
      <c r="X83" s="154"/>
      <c r="Y83" s="41"/>
      <c r="Z83" s="153"/>
    </row>
    <row r="84" spans="1:26" x14ac:dyDescent="0.25">
      <c r="A84" s="116"/>
      <c r="B84" s="36" t="s">
        <v>98</v>
      </c>
      <c r="C84" s="148"/>
      <c r="D84" s="146"/>
      <c r="E84" s="146"/>
      <c r="F84" s="147"/>
      <c r="G84" s="148"/>
      <c r="H84" s="40"/>
      <c r="J84" s="126"/>
      <c r="K84" s="164"/>
      <c r="L84" s="149"/>
      <c r="M84" s="165"/>
      <c r="N84" s="150"/>
      <c r="O84" s="146"/>
      <c r="P84" s="151"/>
      <c r="Q84" s="152"/>
      <c r="T84" s="130"/>
      <c r="U84" s="160"/>
      <c r="V84" s="153"/>
      <c r="W84" s="161"/>
      <c r="X84" s="154"/>
      <c r="Y84" s="41"/>
      <c r="Z84" s="153"/>
    </row>
    <row r="85" spans="1:26" x14ac:dyDescent="0.25">
      <c r="A85" s="116">
        <v>311</v>
      </c>
      <c r="B85" s="36" t="s">
        <v>66</v>
      </c>
      <c r="C85" s="148"/>
      <c r="D85" s="146">
        <v>18898492.359999999</v>
      </c>
      <c r="E85" s="146"/>
      <c r="F85" s="155">
        <v>46752</v>
      </c>
      <c r="G85" s="148"/>
      <c r="H85" s="163" t="s">
        <v>67</v>
      </c>
      <c r="J85" s="157">
        <v>-4</v>
      </c>
      <c r="K85" s="164"/>
      <c r="L85" s="149">
        <f>+ROUND(N85*D85/100,0)</f>
        <v>1050756</v>
      </c>
      <c r="M85" s="165"/>
      <c r="N85" s="158">
        <v>5.56</v>
      </c>
      <c r="O85" s="146"/>
      <c r="P85" s="155">
        <v>46752</v>
      </c>
      <c r="Q85" s="152"/>
      <c r="R85" s="155" t="s">
        <v>68</v>
      </c>
      <c r="T85" s="159">
        <v>-3</v>
      </c>
      <c r="U85" s="160"/>
      <c r="V85" s="153">
        <v>1170255</v>
      </c>
      <c r="W85" s="161"/>
      <c r="X85" s="162">
        <v>6.19</v>
      </c>
      <c r="Y85" s="41"/>
      <c r="Z85" s="153">
        <f>+V85-L85</f>
        <v>119499</v>
      </c>
    </row>
    <row r="86" spans="1:26" x14ac:dyDescent="0.25">
      <c r="A86" s="116">
        <v>312</v>
      </c>
      <c r="B86" s="36" t="s">
        <v>69</v>
      </c>
      <c r="C86" s="148"/>
      <c r="D86" s="146">
        <v>229628729.75999999</v>
      </c>
      <c r="E86" s="146"/>
      <c r="F86" s="155">
        <v>46752</v>
      </c>
      <c r="G86" s="148"/>
      <c r="H86" s="163" t="s">
        <v>70</v>
      </c>
      <c r="J86" s="157">
        <v>-4</v>
      </c>
      <c r="K86" s="164"/>
      <c r="L86" s="149">
        <f>+ROUND(N86*D86/100,0)</f>
        <v>13065875</v>
      </c>
      <c r="M86" s="165"/>
      <c r="N86" s="158">
        <v>5.69</v>
      </c>
      <c r="O86" s="146"/>
      <c r="P86" s="155">
        <v>46752</v>
      </c>
      <c r="Q86" s="152"/>
      <c r="R86" s="155" t="s">
        <v>71</v>
      </c>
      <c r="T86" s="159">
        <v>-3</v>
      </c>
      <c r="U86" s="160"/>
      <c r="V86" s="153">
        <v>16234764</v>
      </c>
      <c r="W86" s="161"/>
      <c r="X86" s="162">
        <v>7.07</v>
      </c>
      <c r="Y86" s="41"/>
      <c r="Z86" s="153">
        <f>+V86-L86</f>
        <v>3168889</v>
      </c>
    </row>
    <row r="87" spans="1:26" x14ac:dyDescent="0.25">
      <c r="A87" s="116">
        <v>314</v>
      </c>
      <c r="B87" s="36" t="s">
        <v>72</v>
      </c>
      <c r="C87" s="148"/>
      <c r="D87" s="146">
        <v>24429123.27</v>
      </c>
      <c r="E87" s="146"/>
      <c r="F87" s="155">
        <v>46752</v>
      </c>
      <c r="G87" s="148"/>
      <c r="H87" s="163" t="s">
        <v>73</v>
      </c>
      <c r="J87" s="157">
        <v>-5</v>
      </c>
      <c r="K87" s="164"/>
      <c r="L87" s="149">
        <f>+ROUND(N87*D87/100,0)</f>
        <v>1177484</v>
      </c>
      <c r="M87" s="165"/>
      <c r="N87" s="158">
        <v>4.82</v>
      </c>
      <c r="O87" s="146"/>
      <c r="P87" s="155">
        <v>46752</v>
      </c>
      <c r="Q87" s="152"/>
      <c r="R87" s="155" t="s">
        <v>74</v>
      </c>
      <c r="T87" s="159">
        <v>-4</v>
      </c>
      <c r="U87" s="160"/>
      <c r="V87" s="153">
        <v>1656957</v>
      </c>
      <c r="W87" s="161"/>
      <c r="X87" s="162">
        <v>6.78</v>
      </c>
      <c r="Y87" s="41"/>
      <c r="Z87" s="153">
        <f>+V87-L87</f>
        <v>479473</v>
      </c>
    </row>
    <row r="88" spans="1:26" x14ac:dyDescent="0.25">
      <c r="A88" s="116">
        <v>315</v>
      </c>
      <c r="B88" s="36" t="s">
        <v>75</v>
      </c>
      <c r="C88" s="148"/>
      <c r="D88" s="146">
        <v>15138943.449999999</v>
      </c>
      <c r="E88" s="146"/>
      <c r="F88" s="155">
        <v>46752</v>
      </c>
      <c r="G88" s="148"/>
      <c r="H88" s="163" t="s">
        <v>76</v>
      </c>
      <c r="J88" s="157">
        <v>-3</v>
      </c>
      <c r="K88" s="164"/>
      <c r="L88" s="149">
        <f>+ROUND(N88*D88/100,0)</f>
        <v>858378</v>
      </c>
      <c r="M88" s="165"/>
      <c r="N88" s="158">
        <v>5.67</v>
      </c>
      <c r="O88" s="146"/>
      <c r="P88" s="155">
        <v>46752</v>
      </c>
      <c r="Q88" s="152"/>
      <c r="R88" s="155" t="s">
        <v>77</v>
      </c>
      <c r="T88" s="159">
        <v>-3</v>
      </c>
      <c r="U88" s="160"/>
      <c r="V88" s="153">
        <v>951105</v>
      </c>
      <c r="W88" s="161"/>
      <c r="X88" s="162">
        <v>6.28</v>
      </c>
      <c r="Y88" s="41"/>
      <c r="Z88" s="153">
        <f>+V88-L88</f>
        <v>92727</v>
      </c>
    </row>
    <row r="89" spans="1:26" x14ac:dyDescent="0.25">
      <c r="A89" s="116">
        <v>316</v>
      </c>
      <c r="B89" s="36" t="s">
        <v>78</v>
      </c>
      <c r="C89" s="148"/>
      <c r="D89" s="146">
        <v>227813</v>
      </c>
      <c r="E89" s="146"/>
      <c r="F89" s="155">
        <v>46752</v>
      </c>
      <c r="G89" s="148"/>
      <c r="H89" s="163" t="s">
        <v>79</v>
      </c>
      <c r="J89" s="157">
        <v>-4</v>
      </c>
      <c r="K89" s="164"/>
      <c r="L89" s="149">
        <f>+ROUND(N89*D89/100,0)</f>
        <v>13737</v>
      </c>
      <c r="M89" s="165"/>
      <c r="N89" s="158">
        <v>6.03</v>
      </c>
      <c r="O89" s="146"/>
      <c r="P89" s="155">
        <v>46752</v>
      </c>
      <c r="Q89" s="152"/>
      <c r="R89" s="155" t="s">
        <v>80</v>
      </c>
      <c r="T89" s="159">
        <v>-3</v>
      </c>
      <c r="U89" s="160"/>
      <c r="V89" s="153">
        <v>11399</v>
      </c>
      <c r="W89" s="161"/>
      <c r="X89" s="162">
        <v>5</v>
      </c>
      <c r="Y89" s="41"/>
      <c r="Z89" s="153">
        <f>+V89-L89</f>
        <v>-2338</v>
      </c>
    </row>
    <row r="90" spans="1:26" x14ac:dyDescent="0.25">
      <c r="A90" s="116"/>
      <c r="B90" s="42" t="s">
        <v>99</v>
      </c>
      <c r="C90" s="148"/>
      <c r="D90" s="166">
        <f>+SUBTOTAL(9,D84:D89)</f>
        <v>288323101.83999997</v>
      </c>
      <c r="E90" s="146"/>
      <c r="F90" s="147"/>
      <c r="G90" s="148"/>
      <c r="H90" s="40"/>
      <c r="J90" s="126"/>
      <c r="K90" s="164"/>
      <c r="L90" s="167">
        <f>+SUBTOTAL(9,L84:L89)</f>
        <v>16166230</v>
      </c>
      <c r="M90" s="165"/>
      <c r="N90" s="43">
        <f>+ROUND(L90/$D90*100,2)</f>
        <v>5.61</v>
      </c>
      <c r="O90" s="146"/>
      <c r="P90" s="151"/>
      <c r="Q90" s="152"/>
      <c r="T90" s="130"/>
      <c r="U90" s="160"/>
      <c r="V90" s="168">
        <f>+SUBTOTAL(9,V84:V89)</f>
        <v>20024480</v>
      </c>
      <c r="W90" s="161"/>
      <c r="X90" s="44">
        <f>+ROUND(V90/$D90*100,2)</f>
        <v>6.95</v>
      </c>
      <c r="Y90" s="41"/>
      <c r="Z90" s="168">
        <f>+SUBTOTAL(9,Z84:Z89)</f>
        <v>3858250</v>
      </c>
    </row>
    <row r="91" spans="1:26" x14ac:dyDescent="0.25">
      <c r="A91" s="116"/>
      <c r="B91" s="36"/>
      <c r="C91" s="148"/>
      <c r="D91" s="146"/>
      <c r="E91" s="146"/>
      <c r="F91" s="147"/>
      <c r="G91" s="148"/>
      <c r="H91" s="40"/>
      <c r="J91" s="126"/>
      <c r="K91" s="164"/>
      <c r="L91" s="149"/>
      <c r="M91" s="165"/>
      <c r="N91" s="150"/>
      <c r="O91" s="146"/>
      <c r="P91" s="151"/>
      <c r="Q91" s="152"/>
      <c r="T91" s="130"/>
      <c r="U91" s="160"/>
      <c r="V91" s="153"/>
      <c r="W91" s="161"/>
      <c r="X91" s="154"/>
      <c r="Y91" s="41"/>
      <c r="Z91" s="153"/>
    </row>
    <row r="92" spans="1:26" x14ac:dyDescent="0.25">
      <c r="A92" s="116"/>
      <c r="B92" s="36" t="s">
        <v>100</v>
      </c>
      <c r="C92" s="148"/>
      <c r="D92" s="146"/>
      <c r="E92" s="146"/>
      <c r="F92" s="147"/>
      <c r="G92" s="148"/>
      <c r="H92" s="40"/>
      <c r="J92" s="126"/>
      <c r="K92" s="164"/>
      <c r="L92" s="149"/>
      <c r="M92" s="165"/>
      <c r="N92" s="150"/>
      <c r="O92" s="146"/>
      <c r="P92" s="151"/>
      <c r="Q92" s="152"/>
      <c r="T92" s="130"/>
      <c r="U92" s="160"/>
      <c r="V92" s="153"/>
      <c r="W92" s="161"/>
      <c r="X92" s="154"/>
      <c r="Y92" s="41"/>
      <c r="Z92" s="153"/>
    </row>
    <row r="93" spans="1:26" x14ac:dyDescent="0.25">
      <c r="A93" s="116">
        <v>311</v>
      </c>
      <c r="B93" s="36" t="s">
        <v>66</v>
      </c>
      <c r="C93" s="148"/>
      <c r="D93" s="146">
        <v>15111546.550000001</v>
      </c>
      <c r="E93" s="146"/>
      <c r="F93" s="155">
        <v>46752</v>
      </c>
      <c r="G93" s="148"/>
      <c r="H93" s="163" t="s">
        <v>67</v>
      </c>
      <c r="J93" s="157">
        <v>-4</v>
      </c>
      <c r="K93" s="164"/>
      <c r="L93" s="149">
        <f>+ROUND(N93*D93/100,0)</f>
        <v>840202</v>
      </c>
      <c r="M93" s="165"/>
      <c r="N93" s="158">
        <v>5.56</v>
      </c>
      <c r="O93" s="146"/>
      <c r="P93" s="155">
        <v>46752</v>
      </c>
      <c r="Q93" s="152"/>
      <c r="R93" s="155" t="s">
        <v>68</v>
      </c>
      <c r="T93" s="159">
        <v>-3</v>
      </c>
      <c r="U93" s="160"/>
      <c r="V93" s="153">
        <v>1078085</v>
      </c>
      <c r="W93" s="161"/>
      <c r="X93" s="162">
        <v>7.13</v>
      </c>
      <c r="Y93" s="41"/>
      <c r="Z93" s="153">
        <f>+V93-L93</f>
        <v>237883</v>
      </c>
    </row>
    <row r="94" spans="1:26" x14ac:dyDescent="0.25">
      <c r="A94" s="116">
        <v>312</v>
      </c>
      <c r="B94" s="36" t="s">
        <v>69</v>
      </c>
      <c r="C94" s="148"/>
      <c r="D94" s="146">
        <v>230782129.52000001</v>
      </c>
      <c r="E94" s="146"/>
      <c r="F94" s="155">
        <v>46752</v>
      </c>
      <c r="G94" s="148"/>
      <c r="H94" s="163" t="s">
        <v>70</v>
      </c>
      <c r="J94" s="157">
        <v>-4</v>
      </c>
      <c r="K94" s="164"/>
      <c r="L94" s="149">
        <f>+ROUND(N94*D94/100,0)</f>
        <v>13131503</v>
      </c>
      <c r="M94" s="165"/>
      <c r="N94" s="158">
        <v>5.69</v>
      </c>
      <c r="O94" s="146"/>
      <c r="P94" s="155">
        <v>46752</v>
      </c>
      <c r="Q94" s="152"/>
      <c r="R94" s="155" t="s">
        <v>71</v>
      </c>
      <c r="T94" s="159">
        <v>-3</v>
      </c>
      <c r="U94" s="160"/>
      <c r="V94" s="153">
        <v>16593337</v>
      </c>
      <c r="W94" s="161"/>
      <c r="X94" s="162">
        <v>7.19</v>
      </c>
      <c r="Y94" s="41"/>
      <c r="Z94" s="153">
        <f>+V94-L94</f>
        <v>3461834</v>
      </c>
    </row>
    <row r="95" spans="1:26" x14ac:dyDescent="0.25">
      <c r="A95" s="116">
        <v>314</v>
      </c>
      <c r="B95" s="36" t="s">
        <v>72</v>
      </c>
      <c r="C95" s="148"/>
      <c r="D95" s="146">
        <v>39900882.609999999</v>
      </c>
      <c r="E95" s="146"/>
      <c r="F95" s="155">
        <v>46752</v>
      </c>
      <c r="G95" s="148"/>
      <c r="H95" s="163" t="s">
        <v>73</v>
      </c>
      <c r="J95" s="157">
        <v>-5</v>
      </c>
      <c r="K95" s="164"/>
      <c r="L95" s="149">
        <f>+ROUND(N95*D95/100,0)</f>
        <v>1923223</v>
      </c>
      <c r="M95" s="165"/>
      <c r="N95" s="158">
        <v>4.82</v>
      </c>
      <c r="O95" s="146"/>
      <c r="P95" s="155">
        <v>46752</v>
      </c>
      <c r="Q95" s="152"/>
      <c r="R95" s="155" t="s">
        <v>74</v>
      </c>
      <c r="T95" s="159">
        <v>-4</v>
      </c>
      <c r="U95" s="160"/>
      <c r="V95" s="153">
        <v>2570438</v>
      </c>
      <c r="W95" s="161"/>
      <c r="X95" s="162">
        <v>6.44</v>
      </c>
      <c r="Y95" s="41"/>
      <c r="Z95" s="153">
        <f>+V95-L95</f>
        <v>647215</v>
      </c>
    </row>
    <row r="96" spans="1:26" x14ac:dyDescent="0.25">
      <c r="A96" s="116">
        <v>315</v>
      </c>
      <c r="B96" s="36" t="s">
        <v>75</v>
      </c>
      <c r="C96" s="148"/>
      <c r="D96" s="146">
        <v>14303096.880000001</v>
      </c>
      <c r="E96" s="146"/>
      <c r="F96" s="155">
        <v>46752</v>
      </c>
      <c r="G96" s="148"/>
      <c r="H96" s="163" t="s">
        <v>76</v>
      </c>
      <c r="J96" s="157">
        <v>-3</v>
      </c>
      <c r="K96" s="164"/>
      <c r="L96" s="149">
        <f>+ROUND(N96*D96/100,0)</f>
        <v>810986</v>
      </c>
      <c r="M96" s="165"/>
      <c r="N96" s="158">
        <v>5.67</v>
      </c>
      <c r="O96" s="146"/>
      <c r="P96" s="155">
        <v>46752</v>
      </c>
      <c r="Q96" s="152"/>
      <c r="R96" s="155" t="s">
        <v>77</v>
      </c>
      <c r="T96" s="159">
        <v>-3</v>
      </c>
      <c r="U96" s="160"/>
      <c r="V96" s="153">
        <v>889942</v>
      </c>
      <c r="W96" s="161"/>
      <c r="X96" s="162">
        <v>6.22</v>
      </c>
      <c r="Y96" s="41"/>
      <c r="Z96" s="153">
        <f>+V96-L96</f>
        <v>78956</v>
      </c>
    </row>
    <row r="97" spans="1:26" x14ac:dyDescent="0.25">
      <c r="A97" s="116">
        <v>316</v>
      </c>
      <c r="B97" s="36" t="s">
        <v>78</v>
      </c>
      <c r="C97" s="148"/>
      <c r="D97" s="146">
        <v>569812.35</v>
      </c>
      <c r="E97" s="146"/>
      <c r="F97" s="155">
        <v>46752</v>
      </c>
      <c r="G97" s="148"/>
      <c r="H97" s="163" t="s">
        <v>79</v>
      </c>
      <c r="J97" s="157">
        <v>-4</v>
      </c>
      <c r="K97" s="164"/>
      <c r="L97" s="149">
        <f>+ROUND(N97*D97/100,0)</f>
        <v>34360</v>
      </c>
      <c r="M97" s="165"/>
      <c r="N97" s="158">
        <v>6.03</v>
      </c>
      <c r="O97" s="146"/>
      <c r="P97" s="155">
        <v>46752</v>
      </c>
      <c r="Q97" s="152"/>
      <c r="R97" s="155" t="s">
        <v>80</v>
      </c>
      <c r="T97" s="159">
        <v>-3</v>
      </c>
      <c r="U97" s="160"/>
      <c r="V97" s="153">
        <v>30965</v>
      </c>
      <c r="W97" s="161"/>
      <c r="X97" s="162">
        <v>5.43</v>
      </c>
      <c r="Y97" s="41"/>
      <c r="Z97" s="153">
        <f>+V97-L97</f>
        <v>-3395</v>
      </c>
    </row>
    <row r="98" spans="1:26" x14ac:dyDescent="0.25">
      <c r="A98" s="116"/>
      <c r="B98" s="42" t="s">
        <v>101</v>
      </c>
      <c r="C98" s="148"/>
      <c r="D98" s="166">
        <f>+SUBTOTAL(9,D92:D97)</f>
        <v>300667467.91000003</v>
      </c>
      <c r="E98" s="146"/>
      <c r="F98" s="147"/>
      <c r="G98" s="148"/>
      <c r="H98" s="40"/>
      <c r="J98" s="126"/>
      <c r="K98" s="164"/>
      <c r="L98" s="167">
        <f>+SUBTOTAL(9,L92:L97)</f>
        <v>16740274</v>
      </c>
      <c r="M98" s="165"/>
      <c r="N98" s="43">
        <f>+ROUND(L98/$D98*100,2)</f>
        <v>5.57</v>
      </c>
      <c r="O98" s="146"/>
      <c r="P98" s="151"/>
      <c r="Q98" s="152"/>
      <c r="T98" s="130"/>
      <c r="U98" s="160"/>
      <c r="V98" s="168">
        <f>+SUBTOTAL(9,V92:V97)</f>
        <v>21162767</v>
      </c>
      <c r="W98" s="161"/>
      <c r="X98" s="44">
        <f>+ROUND(V98/$D98*100,2)</f>
        <v>7.04</v>
      </c>
      <c r="Y98" s="41"/>
      <c r="Z98" s="168">
        <f>+SUBTOTAL(9,Z92:Z97)</f>
        <v>4422493</v>
      </c>
    </row>
    <row r="99" spans="1:26" x14ac:dyDescent="0.25">
      <c r="A99" s="116"/>
      <c r="B99" s="36"/>
      <c r="C99" s="148"/>
      <c r="D99" s="146"/>
      <c r="E99" s="146"/>
      <c r="F99" s="147"/>
      <c r="G99" s="148"/>
      <c r="H99" s="40"/>
      <c r="J99" s="126"/>
      <c r="K99" s="164"/>
      <c r="L99" s="149"/>
      <c r="M99" s="165"/>
      <c r="N99" s="150"/>
      <c r="O99" s="146"/>
      <c r="P99" s="151"/>
      <c r="Q99" s="152"/>
      <c r="T99" s="130"/>
      <c r="U99" s="160"/>
      <c r="V99" s="153"/>
      <c r="W99" s="161"/>
      <c r="X99" s="154"/>
      <c r="Y99" s="41"/>
      <c r="Z99" s="153"/>
    </row>
    <row r="100" spans="1:26" x14ac:dyDescent="0.25">
      <c r="A100" s="116"/>
      <c r="B100" s="36" t="s">
        <v>102</v>
      </c>
      <c r="C100" s="148"/>
      <c r="D100" s="146"/>
      <c r="E100" s="146"/>
      <c r="F100" s="147"/>
      <c r="G100" s="148"/>
      <c r="H100" s="40"/>
      <c r="J100" s="126"/>
      <c r="K100" s="164"/>
      <c r="L100" s="149"/>
      <c r="M100" s="165"/>
      <c r="N100" s="150"/>
      <c r="O100" s="146"/>
      <c r="P100" s="151"/>
      <c r="Q100" s="152"/>
      <c r="T100" s="130"/>
      <c r="U100" s="160"/>
      <c r="V100" s="153"/>
      <c r="W100" s="161"/>
      <c r="X100" s="154"/>
      <c r="Y100" s="41"/>
      <c r="Z100" s="153"/>
    </row>
    <row r="101" spans="1:26" x14ac:dyDescent="0.25">
      <c r="A101" s="116">
        <v>310.2</v>
      </c>
      <c r="B101" s="36" t="s">
        <v>64</v>
      </c>
      <c r="C101" s="148"/>
      <c r="D101" s="146">
        <v>99970.26</v>
      </c>
      <c r="E101" s="146"/>
      <c r="F101" s="155">
        <v>46752</v>
      </c>
      <c r="G101" s="148"/>
      <c r="H101" s="156" t="s">
        <v>65</v>
      </c>
      <c r="J101" s="157">
        <v>0</v>
      </c>
      <c r="K101" s="164"/>
      <c r="L101" s="149">
        <f t="shared" ref="L101:L106" si="3">+ROUND(N101*D101/100,0)</f>
        <v>2299</v>
      </c>
      <c r="M101" s="165"/>
      <c r="N101" s="158">
        <v>2.2999999999999998</v>
      </c>
      <c r="O101" s="146"/>
      <c r="P101" s="155">
        <v>46752</v>
      </c>
      <c r="Q101" s="152"/>
      <c r="R101" s="155" t="s">
        <v>65</v>
      </c>
      <c r="T101" s="159">
        <v>0</v>
      </c>
      <c r="U101" s="160"/>
      <c r="V101" s="153">
        <v>3445</v>
      </c>
      <c r="W101" s="161"/>
      <c r="X101" s="162">
        <v>3.45</v>
      </c>
      <c r="Y101" s="41"/>
      <c r="Z101" s="153">
        <f t="shared" ref="Z101:Z106" si="4">+V101-L101</f>
        <v>1146</v>
      </c>
    </row>
    <row r="102" spans="1:26" x14ac:dyDescent="0.25">
      <c r="A102" s="116">
        <v>311</v>
      </c>
      <c r="B102" s="36" t="s">
        <v>66</v>
      </c>
      <c r="C102" s="148"/>
      <c r="D102" s="146">
        <v>130354540.03</v>
      </c>
      <c r="E102" s="146"/>
      <c r="F102" s="155">
        <v>46752</v>
      </c>
      <c r="G102" s="148"/>
      <c r="H102" s="163" t="s">
        <v>67</v>
      </c>
      <c r="J102" s="157">
        <v>-4</v>
      </c>
      <c r="K102" s="164"/>
      <c r="L102" s="149">
        <f t="shared" si="3"/>
        <v>7247712</v>
      </c>
      <c r="M102" s="165"/>
      <c r="N102" s="158">
        <v>5.56</v>
      </c>
      <c r="O102" s="146"/>
      <c r="P102" s="155">
        <v>46752</v>
      </c>
      <c r="Q102" s="152"/>
      <c r="R102" s="155" t="s">
        <v>68</v>
      </c>
      <c r="T102" s="159">
        <v>-3</v>
      </c>
      <c r="U102" s="160"/>
      <c r="V102" s="153">
        <v>7956823</v>
      </c>
      <c r="W102" s="161"/>
      <c r="X102" s="162">
        <v>6.1</v>
      </c>
      <c r="Y102" s="41"/>
      <c r="Z102" s="153">
        <f t="shared" si="4"/>
        <v>709111</v>
      </c>
    </row>
    <row r="103" spans="1:26" x14ac:dyDescent="0.25">
      <c r="A103" s="116">
        <v>312</v>
      </c>
      <c r="B103" s="36" t="s">
        <v>69</v>
      </c>
      <c r="C103" s="148"/>
      <c r="D103" s="146">
        <v>149641122.56</v>
      </c>
      <c r="E103" s="146"/>
      <c r="F103" s="155">
        <v>46752</v>
      </c>
      <c r="G103" s="148"/>
      <c r="H103" s="163" t="s">
        <v>70</v>
      </c>
      <c r="J103" s="157">
        <v>-4</v>
      </c>
      <c r="K103" s="164"/>
      <c r="L103" s="149">
        <f t="shared" si="3"/>
        <v>8514580</v>
      </c>
      <c r="M103" s="165"/>
      <c r="N103" s="158">
        <v>5.69</v>
      </c>
      <c r="O103" s="146"/>
      <c r="P103" s="155">
        <v>46752</v>
      </c>
      <c r="Q103" s="152"/>
      <c r="R103" s="155" t="s">
        <v>71</v>
      </c>
      <c r="T103" s="159">
        <v>-3</v>
      </c>
      <c r="U103" s="160"/>
      <c r="V103" s="153">
        <v>11189744</v>
      </c>
      <c r="W103" s="161"/>
      <c r="X103" s="162">
        <v>7.48</v>
      </c>
      <c r="Y103" s="41"/>
      <c r="Z103" s="153">
        <f t="shared" si="4"/>
        <v>2675164</v>
      </c>
    </row>
    <row r="104" spans="1:26" x14ac:dyDescent="0.25">
      <c r="A104" s="116">
        <v>314</v>
      </c>
      <c r="B104" s="36" t="s">
        <v>72</v>
      </c>
      <c r="C104" s="148"/>
      <c r="D104" s="146">
        <v>11893677.449999999</v>
      </c>
      <c r="E104" s="146"/>
      <c r="F104" s="155">
        <v>46752</v>
      </c>
      <c r="G104" s="148"/>
      <c r="H104" s="163" t="s">
        <v>73</v>
      </c>
      <c r="J104" s="157">
        <v>-5</v>
      </c>
      <c r="K104" s="164"/>
      <c r="L104" s="149">
        <f t="shared" si="3"/>
        <v>573275</v>
      </c>
      <c r="M104" s="165"/>
      <c r="N104" s="158">
        <v>4.82</v>
      </c>
      <c r="O104" s="146"/>
      <c r="P104" s="155">
        <v>46752</v>
      </c>
      <c r="Q104" s="152"/>
      <c r="R104" s="155" t="s">
        <v>74</v>
      </c>
      <c r="T104" s="159">
        <v>-3</v>
      </c>
      <c r="U104" s="160"/>
      <c r="V104" s="153">
        <v>1050411</v>
      </c>
      <c r="W104" s="161"/>
      <c r="X104" s="162">
        <v>8.83</v>
      </c>
      <c r="Y104" s="41"/>
      <c r="Z104" s="153">
        <f t="shared" si="4"/>
        <v>477136</v>
      </c>
    </row>
    <row r="105" spans="1:26" x14ac:dyDescent="0.25">
      <c r="A105" s="116">
        <v>315</v>
      </c>
      <c r="B105" s="36" t="s">
        <v>75</v>
      </c>
      <c r="C105" s="148"/>
      <c r="D105" s="146">
        <v>27894886.59</v>
      </c>
      <c r="E105" s="146"/>
      <c r="F105" s="155">
        <v>46752</v>
      </c>
      <c r="G105" s="148"/>
      <c r="H105" s="163" t="s">
        <v>76</v>
      </c>
      <c r="J105" s="157">
        <v>-3</v>
      </c>
      <c r="K105" s="164"/>
      <c r="L105" s="149">
        <f t="shared" si="3"/>
        <v>1581640</v>
      </c>
      <c r="M105" s="165"/>
      <c r="N105" s="158">
        <v>5.67</v>
      </c>
      <c r="O105" s="146"/>
      <c r="P105" s="155">
        <v>46752</v>
      </c>
      <c r="Q105" s="152"/>
      <c r="R105" s="155" t="s">
        <v>77</v>
      </c>
      <c r="T105" s="159">
        <v>-3</v>
      </c>
      <c r="U105" s="160"/>
      <c r="V105" s="153">
        <v>1996364</v>
      </c>
      <c r="W105" s="161"/>
      <c r="X105" s="162">
        <v>7.16</v>
      </c>
      <c r="Y105" s="41"/>
      <c r="Z105" s="153">
        <f t="shared" si="4"/>
        <v>414724</v>
      </c>
    </row>
    <row r="106" spans="1:26" x14ac:dyDescent="0.25">
      <c r="A106" s="116">
        <v>316</v>
      </c>
      <c r="B106" s="36" t="s">
        <v>78</v>
      </c>
      <c r="C106" s="148"/>
      <c r="D106" s="146">
        <v>7377700.6299999999</v>
      </c>
      <c r="E106" s="146"/>
      <c r="F106" s="155">
        <v>46752</v>
      </c>
      <c r="G106" s="148"/>
      <c r="H106" s="163" t="s">
        <v>79</v>
      </c>
      <c r="J106" s="157">
        <v>-4</v>
      </c>
      <c r="K106" s="164"/>
      <c r="L106" s="149">
        <f t="shared" si="3"/>
        <v>444875</v>
      </c>
      <c r="M106" s="165"/>
      <c r="N106" s="158">
        <v>6.03</v>
      </c>
      <c r="O106" s="146"/>
      <c r="P106" s="155">
        <v>46752</v>
      </c>
      <c r="Q106" s="152"/>
      <c r="R106" s="155" t="s">
        <v>80</v>
      </c>
      <c r="T106" s="159">
        <v>-3</v>
      </c>
      <c r="U106" s="160"/>
      <c r="V106" s="153">
        <v>494093</v>
      </c>
      <c r="W106" s="161"/>
      <c r="X106" s="162">
        <v>6.7</v>
      </c>
      <c r="Y106" s="41"/>
      <c r="Z106" s="153">
        <f t="shared" si="4"/>
        <v>49218</v>
      </c>
    </row>
    <row r="107" spans="1:26" x14ac:dyDescent="0.25">
      <c r="A107" s="116"/>
      <c r="B107" s="42" t="s">
        <v>103</v>
      </c>
      <c r="C107" s="148"/>
      <c r="D107" s="172">
        <f>+SUBTOTAL(9,D100:D106)</f>
        <v>327261897.51999998</v>
      </c>
      <c r="E107" s="146"/>
      <c r="F107" s="147"/>
      <c r="G107" s="148"/>
      <c r="H107" s="40"/>
      <c r="J107" s="126"/>
      <c r="K107" s="164"/>
      <c r="L107" s="173">
        <f>+SUBTOTAL(9,L100:L106)</f>
        <v>18364381</v>
      </c>
      <c r="M107" s="165"/>
      <c r="N107" s="43">
        <f>+ROUND(L107/$D107*100,2)</f>
        <v>5.61</v>
      </c>
      <c r="O107" s="146"/>
      <c r="P107" s="151"/>
      <c r="Q107" s="152"/>
      <c r="T107" s="130"/>
      <c r="U107" s="160"/>
      <c r="V107" s="174">
        <f>+SUBTOTAL(9,V100:V106)</f>
        <v>22690880</v>
      </c>
      <c r="W107" s="161"/>
      <c r="X107" s="44">
        <f>+ROUND(V107/$D107*100,2)</f>
        <v>6.93</v>
      </c>
      <c r="Y107" s="41"/>
      <c r="Z107" s="174">
        <f>+SUBTOTAL(9,Z100:Z106)</f>
        <v>4326499</v>
      </c>
    </row>
    <row r="108" spans="1:26" x14ac:dyDescent="0.25">
      <c r="A108" s="116"/>
      <c r="B108" s="36"/>
      <c r="C108" s="148"/>
      <c r="D108" s="146"/>
      <c r="E108" s="146"/>
      <c r="F108" s="147"/>
      <c r="G108" s="148"/>
      <c r="H108" s="40"/>
      <c r="J108" s="126"/>
      <c r="K108" s="164"/>
      <c r="L108" s="149"/>
      <c r="M108" s="165"/>
      <c r="N108" s="150"/>
      <c r="O108" s="146"/>
      <c r="P108" s="151"/>
      <c r="Q108" s="152"/>
      <c r="T108" s="130"/>
      <c r="U108" s="160"/>
      <c r="V108" s="153"/>
      <c r="W108" s="161"/>
      <c r="X108" s="154"/>
      <c r="Y108" s="41"/>
      <c r="Z108" s="153"/>
    </row>
    <row r="109" spans="1:26" x14ac:dyDescent="0.25">
      <c r="A109" s="144" t="s">
        <v>104</v>
      </c>
      <c r="B109" s="36"/>
      <c r="C109" s="148"/>
      <c r="D109" s="146">
        <f>+SUBTOTAL(9,D70:D108)</f>
        <v>1065761782.1400001</v>
      </c>
      <c r="E109" s="146"/>
      <c r="F109" s="147"/>
      <c r="G109" s="148"/>
      <c r="H109" s="40"/>
      <c r="J109" s="126"/>
      <c r="K109" s="164"/>
      <c r="L109" s="149">
        <f>+SUBTOTAL(9,L70:L108)</f>
        <v>59533975</v>
      </c>
      <c r="M109" s="165"/>
      <c r="N109" s="150"/>
      <c r="O109" s="146"/>
      <c r="P109" s="151"/>
      <c r="Q109" s="152"/>
      <c r="T109" s="130"/>
      <c r="U109" s="160"/>
      <c r="V109" s="153">
        <f>+SUBTOTAL(9,V70:V108)</f>
        <v>72826898</v>
      </c>
      <c r="W109" s="161"/>
      <c r="X109" s="154"/>
      <c r="Y109" s="41"/>
      <c r="Z109" s="153">
        <f>+SUBTOTAL(9,Z70:Z108)</f>
        <v>13292923</v>
      </c>
    </row>
    <row r="110" spans="1:26" x14ac:dyDescent="0.25">
      <c r="A110" s="116"/>
      <c r="B110" s="36"/>
      <c r="C110" s="148"/>
      <c r="D110" s="146"/>
      <c r="E110" s="146"/>
      <c r="F110" s="147"/>
      <c r="G110" s="148"/>
      <c r="H110" s="40"/>
      <c r="J110" s="126"/>
      <c r="K110" s="164"/>
      <c r="L110" s="149"/>
      <c r="M110" s="165"/>
      <c r="N110" s="150"/>
      <c r="O110" s="146"/>
      <c r="P110" s="151"/>
      <c r="Q110" s="152"/>
      <c r="T110" s="130"/>
      <c r="U110" s="160"/>
      <c r="V110" s="153"/>
      <c r="W110" s="161"/>
      <c r="X110" s="154"/>
      <c r="Y110" s="41"/>
      <c r="Z110" s="153"/>
    </row>
    <row r="111" spans="1:26" x14ac:dyDescent="0.25">
      <c r="A111" s="116"/>
      <c r="B111" s="36"/>
      <c r="C111" s="148"/>
      <c r="D111" s="146"/>
      <c r="E111" s="146"/>
      <c r="F111" s="147"/>
      <c r="G111" s="148"/>
      <c r="H111" s="40"/>
      <c r="J111" s="126"/>
      <c r="K111" s="164"/>
      <c r="L111" s="149"/>
      <c r="M111" s="165"/>
      <c r="N111" s="150"/>
      <c r="O111" s="146"/>
      <c r="P111" s="151"/>
      <c r="Q111" s="152"/>
      <c r="T111" s="130"/>
      <c r="U111" s="160"/>
      <c r="V111" s="153"/>
      <c r="W111" s="161"/>
      <c r="X111" s="154"/>
      <c r="Y111" s="41"/>
      <c r="Z111" s="153"/>
    </row>
    <row r="112" spans="1:26" x14ac:dyDescent="0.25">
      <c r="A112" s="144" t="s">
        <v>105</v>
      </c>
      <c r="B112" s="36"/>
      <c r="C112" s="148"/>
      <c r="D112" s="146"/>
      <c r="E112" s="146"/>
      <c r="F112" s="147"/>
      <c r="G112" s="148"/>
      <c r="H112" s="40"/>
      <c r="J112" s="126"/>
      <c r="K112" s="164"/>
      <c r="L112" s="149"/>
      <c r="M112" s="165"/>
      <c r="N112" s="150"/>
      <c r="O112" s="146"/>
      <c r="P112" s="151"/>
      <c r="Q112" s="152"/>
      <c r="T112" s="130"/>
      <c r="U112" s="160"/>
      <c r="V112" s="153"/>
      <c r="W112" s="161"/>
      <c r="X112" s="154"/>
      <c r="Y112" s="41"/>
      <c r="Z112" s="153"/>
    </row>
    <row r="113" spans="1:26" x14ac:dyDescent="0.25">
      <c r="A113" s="116"/>
      <c r="B113" s="36"/>
      <c r="C113" s="148"/>
      <c r="D113" s="146"/>
      <c r="E113" s="146"/>
      <c r="F113" s="147"/>
      <c r="G113" s="148"/>
      <c r="H113" s="40"/>
      <c r="J113" s="126"/>
      <c r="K113" s="164"/>
      <c r="L113" s="149"/>
      <c r="M113" s="165"/>
      <c r="N113" s="150"/>
      <c r="O113" s="146"/>
      <c r="P113" s="151"/>
      <c r="Q113" s="152"/>
      <c r="T113" s="130"/>
      <c r="U113" s="160"/>
      <c r="V113" s="153"/>
      <c r="W113" s="161"/>
      <c r="X113" s="154"/>
      <c r="Y113" s="41"/>
      <c r="Z113" s="153"/>
    </row>
    <row r="114" spans="1:26" x14ac:dyDescent="0.25">
      <c r="A114" s="116"/>
      <c r="B114" s="36" t="s">
        <v>106</v>
      </c>
      <c r="C114" s="148"/>
      <c r="D114" s="146"/>
      <c r="E114" s="146"/>
      <c r="F114" s="147"/>
      <c r="G114" s="148"/>
      <c r="H114" s="40"/>
      <c r="J114" s="126"/>
      <c r="K114" s="164"/>
      <c r="L114" s="149"/>
      <c r="M114" s="165"/>
      <c r="N114" s="150"/>
      <c r="O114" s="146"/>
      <c r="P114" s="151"/>
      <c r="Q114" s="152"/>
      <c r="T114" s="130"/>
      <c r="U114" s="160"/>
      <c r="V114" s="153"/>
      <c r="W114" s="161"/>
      <c r="X114" s="154"/>
      <c r="Y114" s="41"/>
      <c r="Z114" s="153"/>
    </row>
    <row r="115" spans="1:26" x14ac:dyDescent="0.25">
      <c r="A115" s="116">
        <v>311</v>
      </c>
      <c r="B115" s="36" t="s">
        <v>66</v>
      </c>
      <c r="C115" s="148"/>
      <c r="D115" s="146">
        <v>1467302.32</v>
      </c>
      <c r="E115" s="146"/>
      <c r="F115" s="155">
        <v>48579</v>
      </c>
      <c r="G115" s="148"/>
      <c r="H115" s="163" t="s">
        <v>67</v>
      </c>
      <c r="J115" s="157">
        <v>-15</v>
      </c>
      <c r="K115" s="164"/>
      <c r="L115" s="149">
        <f>+ROUND(N115*D115/100,0)</f>
        <v>29640</v>
      </c>
      <c r="M115" s="165"/>
      <c r="N115" s="158">
        <v>2.02</v>
      </c>
      <c r="O115" s="146"/>
      <c r="P115" s="155">
        <v>48579</v>
      </c>
      <c r="Q115" s="152"/>
      <c r="R115" s="155" t="s">
        <v>68</v>
      </c>
      <c r="T115" s="159">
        <v>-14</v>
      </c>
      <c r="U115" s="160"/>
      <c r="V115" s="153">
        <v>32893</v>
      </c>
      <c r="W115" s="161"/>
      <c r="X115" s="162">
        <v>2.2400000000000002</v>
      </c>
      <c r="Y115" s="41"/>
      <c r="Z115" s="153">
        <f>+V115-L115</f>
        <v>3253</v>
      </c>
    </row>
    <row r="116" spans="1:26" x14ac:dyDescent="0.25">
      <c r="A116" s="116">
        <v>312</v>
      </c>
      <c r="B116" s="36" t="s">
        <v>69</v>
      </c>
      <c r="C116" s="148"/>
      <c r="D116" s="146">
        <v>9990909.5999999996</v>
      </c>
      <c r="E116" s="146"/>
      <c r="F116" s="155">
        <v>48579</v>
      </c>
      <c r="G116" s="148"/>
      <c r="H116" s="163" t="s">
        <v>70</v>
      </c>
      <c r="J116" s="157">
        <v>-13</v>
      </c>
      <c r="K116" s="164"/>
      <c r="L116" s="149">
        <f>+ROUND(N116*D116/100,0)</f>
        <v>221798</v>
      </c>
      <c r="M116" s="165"/>
      <c r="N116" s="158">
        <v>2.2200000000000002</v>
      </c>
      <c r="O116" s="146"/>
      <c r="P116" s="155">
        <v>48579</v>
      </c>
      <c r="Q116" s="152"/>
      <c r="R116" s="155" t="s">
        <v>71</v>
      </c>
      <c r="T116" s="159">
        <v>-14</v>
      </c>
      <c r="U116" s="160"/>
      <c r="V116" s="153">
        <v>234308</v>
      </c>
      <c r="W116" s="161"/>
      <c r="X116" s="162">
        <v>2.35</v>
      </c>
      <c r="Y116" s="41"/>
      <c r="Z116" s="153">
        <f>+V116-L116</f>
        <v>12510</v>
      </c>
    </row>
    <row r="117" spans="1:26" x14ac:dyDescent="0.25">
      <c r="A117" s="116">
        <v>314</v>
      </c>
      <c r="B117" s="36" t="s">
        <v>72</v>
      </c>
      <c r="C117" s="148"/>
      <c r="D117" s="146">
        <v>4997905.5</v>
      </c>
      <c r="E117" s="146"/>
      <c r="F117" s="155">
        <v>48579</v>
      </c>
      <c r="G117" s="148"/>
      <c r="H117" s="163" t="s">
        <v>73</v>
      </c>
      <c r="J117" s="157">
        <v>-15</v>
      </c>
      <c r="K117" s="164"/>
      <c r="L117" s="149">
        <f>+ROUND(N117*D117/100,0)</f>
        <v>121449</v>
      </c>
      <c r="M117" s="165"/>
      <c r="N117" s="158">
        <v>2.4300000000000002</v>
      </c>
      <c r="O117" s="146"/>
      <c r="P117" s="155">
        <v>48579</v>
      </c>
      <c r="Q117" s="152"/>
      <c r="R117" s="155" t="s">
        <v>74</v>
      </c>
      <c r="T117" s="159">
        <v>-14</v>
      </c>
      <c r="U117" s="160"/>
      <c r="V117" s="153">
        <v>77989</v>
      </c>
      <c r="W117" s="161"/>
      <c r="X117" s="162">
        <v>1.56</v>
      </c>
      <c r="Y117" s="41"/>
      <c r="Z117" s="153">
        <f>+V117-L117</f>
        <v>-43460</v>
      </c>
    </row>
    <row r="118" spans="1:26" x14ac:dyDescent="0.25">
      <c r="A118" s="116">
        <v>315</v>
      </c>
      <c r="B118" s="36" t="s">
        <v>75</v>
      </c>
      <c r="C118" s="148"/>
      <c r="D118" s="146">
        <v>1356213.61</v>
      </c>
      <c r="E118" s="146"/>
      <c r="F118" s="155">
        <v>48579</v>
      </c>
      <c r="G118" s="148"/>
      <c r="H118" s="163" t="s">
        <v>76</v>
      </c>
      <c r="J118" s="157">
        <v>-14</v>
      </c>
      <c r="K118" s="164"/>
      <c r="L118" s="149">
        <f>+ROUND(N118*D118/100,0)</f>
        <v>38923</v>
      </c>
      <c r="M118" s="165"/>
      <c r="N118" s="158">
        <v>2.87</v>
      </c>
      <c r="O118" s="146"/>
      <c r="P118" s="155">
        <v>48579</v>
      </c>
      <c r="Q118" s="152"/>
      <c r="R118" s="155" t="s">
        <v>77</v>
      </c>
      <c r="T118" s="159">
        <v>-14</v>
      </c>
      <c r="U118" s="160"/>
      <c r="V118" s="153">
        <v>13023</v>
      </c>
      <c r="W118" s="161"/>
      <c r="X118" s="162">
        <v>0.96</v>
      </c>
      <c r="Y118" s="41"/>
      <c r="Z118" s="153">
        <f>+V118-L118</f>
        <v>-25900</v>
      </c>
    </row>
    <row r="119" spans="1:26" x14ac:dyDescent="0.25">
      <c r="A119" s="116">
        <v>316</v>
      </c>
      <c r="B119" s="36" t="s">
        <v>78</v>
      </c>
      <c r="C119" s="148"/>
      <c r="D119" s="146">
        <v>18931.78</v>
      </c>
      <c r="E119" s="146"/>
      <c r="F119" s="155">
        <v>48579</v>
      </c>
      <c r="G119" s="148"/>
      <c r="H119" s="163" t="s">
        <v>79</v>
      </c>
      <c r="J119" s="157">
        <v>-13</v>
      </c>
      <c r="K119" s="164"/>
      <c r="L119" s="149">
        <f>+ROUND(N119*D119/100,0)</f>
        <v>600</v>
      </c>
      <c r="M119" s="165"/>
      <c r="N119" s="158">
        <v>3.17</v>
      </c>
      <c r="O119" s="146"/>
      <c r="P119" s="155">
        <v>48579</v>
      </c>
      <c r="Q119" s="152"/>
      <c r="R119" s="155" t="s">
        <v>80</v>
      </c>
      <c r="T119" s="159">
        <v>-10</v>
      </c>
      <c r="U119" s="160"/>
      <c r="V119" s="153">
        <v>197</v>
      </c>
      <c r="W119" s="161"/>
      <c r="X119" s="162">
        <v>1.04</v>
      </c>
      <c r="Y119" s="41"/>
      <c r="Z119" s="153">
        <f>+V119-L119</f>
        <v>-403</v>
      </c>
    </row>
    <row r="120" spans="1:26" x14ac:dyDescent="0.25">
      <c r="A120" s="116"/>
      <c r="B120" s="42" t="s">
        <v>107</v>
      </c>
      <c r="C120" s="148"/>
      <c r="D120" s="166">
        <f>+SUBTOTAL(9,D114:D119)</f>
        <v>17831262.810000002</v>
      </c>
      <c r="E120" s="146"/>
      <c r="F120" s="147"/>
      <c r="G120" s="148"/>
      <c r="H120" s="40"/>
      <c r="J120" s="157"/>
      <c r="K120" s="164"/>
      <c r="L120" s="167">
        <f>+SUBTOTAL(9,L114:L119)</f>
        <v>412410</v>
      </c>
      <c r="M120" s="165"/>
      <c r="N120" s="43">
        <f>+ROUND(L120/$D120*100,2)</f>
        <v>2.31</v>
      </c>
      <c r="O120" s="146"/>
      <c r="P120" s="151"/>
      <c r="Q120" s="152"/>
      <c r="T120" s="130"/>
      <c r="U120" s="160"/>
      <c r="V120" s="168">
        <f>+SUBTOTAL(9,V114:V119)</f>
        <v>358410</v>
      </c>
      <c r="W120" s="161"/>
      <c r="X120" s="44">
        <f>+ROUND(V120/$D120*100,2)</f>
        <v>2.0099999999999998</v>
      </c>
      <c r="Y120" s="41"/>
      <c r="Z120" s="168">
        <f>+SUBTOTAL(9,Z114:Z119)</f>
        <v>-54000</v>
      </c>
    </row>
    <row r="121" spans="1:26" x14ac:dyDescent="0.25">
      <c r="A121" s="116"/>
      <c r="B121" s="36"/>
      <c r="C121" s="148"/>
      <c r="D121" s="146"/>
      <c r="E121" s="146"/>
      <c r="F121" s="147"/>
      <c r="G121" s="148"/>
      <c r="H121" s="40"/>
      <c r="J121" s="126"/>
      <c r="K121" s="164"/>
      <c r="L121" s="149"/>
      <c r="M121" s="165"/>
      <c r="N121" s="150"/>
      <c r="O121" s="146"/>
      <c r="P121" s="151"/>
      <c r="Q121" s="152"/>
      <c r="T121" s="130"/>
      <c r="U121" s="160"/>
      <c r="V121" s="153"/>
      <c r="W121" s="161"/>
      <c r="X121" s="154"/>
      <c r="Y121" s="41"/>
      <c r="Z121" s="153"/>
    </row>
    <row r="122" spans="1:26" x14ac:dyDescent="0.25">
      <c r="A122" s="116"/>
      <c r="B122" s="36" t="s">
        <v>108</v>
      </c>
      <c r="C122" s="148"/>
      <c r="D122" s="146"/>
      <c r="E122" s="146"/>
      <c r="F122" s="147"/>
      <c r="G122" s="148"/>
      <c r="H122" s="40"/>
      <c r="J122" s="126"/>
      <c r="K122" s="164"/>
      <c r="L122" s="149"/>
      <c r="M122" s="165"/>
      <c r="N122" s="150"/>
      <c r="O122" s="146"/>
      <c r="P122" s="151"/>
      <c r="Q122" s="152"/>
      <c r="T122" s="130"/>
      <c r="U122" s="160"/>
      <c r="V122" s="153"/>
      <c r="W122" s="161"/>
      <c r="X122" s="154"/>
      <c r="Y122" s="41"/>
      <c r="Z122" s="153"/>
    </row>
    <row r="123" spans="1:26" x14ac:dyDescent="0.25">
      <c r="A123" s="116">
        <v>311</v>
      </c>
      <c r="B123" s="36" t="s">
        <v>66</v>
      </c>
      <c r="C123" s="148"/>
      <c r="D123" s="146">
        <v>1356101.68</v>
      </c>
      <c r="E123" s="146"/>
      <c r="F123" s="155">
        <v>48579</v>
      </c>
      <c r="G123" s="148"/>
      <c r="H123" s="163" t="s">
        <v>67</v>
      </c>
      <c r="J123" s="157">
        <v>-15</v>
      </c>
      <c r="K123" s="164"/>
      <c r="L123" s="149">
        <f>+ROUND(N123*D123/100,0)</f>
        <v>27393</v>
      </c>
      <c r="M123" s="165"/>
      <c r="N123" s="158">
        <v>2.02</v>
      </c>
      <c r="O123" s="146"/>
      <c r="P123" s="155">
        <v>48579</v>
      </c>
      <c r="Q123" s="152"/>
      <c r="R123" s="155" t="s">
        <v>68</v>
      </c>
      <c r="T123" s="159">
        <v>-15</v>
      </c>
      <c r="U123" s="160"/>
      <c r="V123" s="153">
        <v>30536</v>
      </c>
      <c r="W123" s="161"/>
      <c r="X123" s="162">
        <v>2.25</v>
      </c>
      <c r="Y123" s="41"/>
      <c r="Z123" s="153">
        <f>+V123-L123</f>
        <v>3143</v>
      </c>
    </row>
    <row r="124" spans="1:26" x14ac:dyDescent="0.25">
      <c r="A124" s="116">
        <v>312</v>
      </c>
      <c r="B124" s="36" t="s">
        <v>69</v>
      </c>
      <c r="C124" s="148"/>
      <c r="D124" s="146">
        <v>13328865.42</v>
      </c>
      <c r="E124" s="146"/>
      <c r="F124" s="155">
        <v>48579</v>
      </c>
      <c r="G124" s="148"/>
      <c r="H124" s="163" t="s">
        <v>70</v>
      </c>
      <c r="J124" s="157">
        <v>-13</v>
      </c>
      <c r="K124" s="164"/>
      <c r="L124" s="149">
        <f>+ROUND(N124*D124/100,0)</f>
        <v>295901</v>
      </c>
      <c r="M124" s="165"/>
      <c r="N124" s="158">
        <v>2.2200000000000002</v>
      </c>
      <c r="O124" s="146"/>
      <c r="P124" s="155">
        <v>48579</v>
      </c>
      <c r="Q124" s="152"/>
      <c r="R124" s="155" t="s">
        <v>71</v>
      </c>
      <c r="T124" s="159">
        <v>-14</v>
      </c>
      <c r="U124" s="160"/>
      <c r="V124" s="153">
        <v>281036</v>
      </c>
      <c r="W124" s="161"/>
      <c r="X124" s="162">
        <v>2.11</v>
      </c>
      <c r="Y124" s="41"/>
      <c r="Z124" s="153">
        <f>+V124-L124</f>
        <v>-14865</v>
      </c>
    </row>
    <row r="125" spans="1:26" x14ac:dyDescent="0.25">
      <c r="A125" s="116">
        <v>314</v>
      </c>
      <c r="B125" s="36" t="s">
        <v>72</v>
      </c>
      <c r="C125" s="148"/>
      <c r="D125" s="146">
        <v>5817835.5300000003</v>
      </c>
      <c r="E125" s="146"/>
      <c r="F125" s="155">
        <v>48579</v>
      </c>
      <c r="G125" s="148"/>
      <c r="H125" s="163" t="s">
        <v>73</v>
      </c>
      <c r="J125" s="157">
        <v>-15</v>
      </c>
      <c r="K125" s="164"/>
      <c r="L125" s="149">
        <f>+ROUND(N125*D125/100,0)</f>
        <v>141373</v>
      </c>
      <c r="M125" s="165"/>
      <c r="N125" s="158">
        <v>2.4300000000000002</v>
      </c>
      <c r="O125" s="146"/>
      <c r="P125" s="155">
        <v>48579</v>
      </c>
      <c r="Q125" s="152"/>
      <c r="R125" s="155" t="s">
        <v>74</v>
      </c>
      <c r="T125" s="159">
        <v>-14</v>
      </c>
      <c r="U125" s="160"/>
      <c r="V125" s="153">
        <v>134018</v>
      </c>
      <c r="W125" s="161"/>
      <c r="X125" s="162">
        <v>2.2999999999999998</v>
      </c>
      <c r="Y125" s="41"/>
      <c r="Z125" s="153">
        <f>+V125-L125</f>
        <v>-7355</v>
      </c>
    </row>
    <row r="126" spans="1:26" x14ac:dyDescent="0.25">
      <c r="A126" s="116">
        <v>315</v>
      </c>
      <c r="B126" s="36" t="s">
        <v>75</v>
      </c>
      <c r="C126" s="148"/>
      <c r="D126" s="146">
        <v>1362521.91</v>
      </c>
      <c r="E126" s="146"/>
      <c r="F126" s="155">
        <v>48579</v>
      </c>
      <c r="G126" s="148"/>
      <c r="H126" s="163" t="s">
        <v>76</v>
      </c>
      <c r="J126" s="157">
        <v>-14</v>
      </c>
      <c r="K126" s="164"/>
      <c r="L126" s="149">
        <f>+ROUND(N126*D126/100,0)</f>
        <v>39104</v>
      </c>
      <c r="M126" s="165"/>
      <c r="N126" s="158">
        <v>2.87</v>
      </c>
      <c r="O126" s="146"/>
      <c r="P126" s="155">
        <v>48579</v>
      </c>
      <c r="Q126" s="152"/>
      <c r="R126" s="155" t="s">
        <v>77</v>
      </c>
      <c r="T126" s="159">
        <v>-14</v>
      </c>
      <c r="U126" s="160"/>
      <c r="V126" s="153">
        <v>11814</v>
      </c>
      <c r="W126" s="161"/>
      <c r="X126" s="162">
        <v>0.87</v>
      </c>
      <c r="Y126" s="41"/>
      <c r="Z126" s="153">
        <f>+V126-L126</f>
        <v>-27290</v>
      </c>
    </row>
    <row r="127" spans="1:26" x14ac:dyDescent="0.25">
      <c r="A127" s="116">
        <v>316</v>
      </c>
      <c r="B127" s="36" t="s">
        <v>78</v>
      </c>
      <c r="C127" s="148"/>
      <c r="D127" s="146">
        <v>11329.9</v>
      </c>
      <c r="E127" s="146"/>
      <c r="F127" s="155">
        <v>48579</v>
      </c>
      <c r="G127" s="148"/>
      <c r="H127" s="163" t="s">
        <v>79</v>
      </c>
      <c r="J127" s="157">
        <v>-13</v>
      </c>
      <c r="K127" s="164"/>
      <c r="L127" s="149">
        <f>+ROUND(N127*D127/100,0)</f>
        <v>359</v>
      </c>
      <c r="M127" s="165"/>
      <c r="N127" s="158">
        <v>3.17</v>
      </c>
      <c r="O127" s="146"/>
      <c r="P127" s="155">
        <v>48579</v>
      </c>
      <c r="Q127" s="152"/>
      <c r="R127" s="155" t="s">
        <v>80</v>
      </c>
      <c r="T127" s="159">
        <v>-10</v>
      </c>
      <c r="U127" s="160"/>
      <c r="V127" s="153">
        <v>118</v>
      </c>
      <c r="W127" s="161"/>
      <c r="X127" s="162">
        <v>1.04</v>
      </c>
      <c r="Y127" s="41"/>
      <c r="Z127" s="153">
        <f>+V127-L127</f>
        <v>-241</v>
      </c>
    </row>
    <row r="128" spans="1:26" x14ac:dyDescent="0.25">
      <c r="A128" s="116"/>
      <c r="B128" s="42" t="s">
        <v>109</v>
      </c>
      <c r="C128" s="148"/>
      <c r="D128" s="166">
        <f>+SUBTOTAL(9,D122:D127)</f>
        <v>21876654.439999998</v>
      </c>
      <c r="E128" s="146"/>
      <c r="F128" s="147"/>
      <c r="G128" s="148"/>
      <c r="H128" s="40"/>
      <c r="J128" s="126"/>
      <c r="K128" s="164"/>
      <c r="L128" s="167">
        <f>+SUBTOTAL(9,L122:L127)</f>
        <v>504130</v>
      </c>
      <c r="M128" s="165"/>
      <c r="N128" s="43">
        <f>+ROUND(L128/$D128*100,2)</f>
        <v>2.2999999999999998</v>
      </c>
      <c r="O128" s="146"/>
      <c r="P128" s="151"/>
      <c r="Q128" s="152"/>
      <c r="T128" s="130"/>
      <c r="U128" s="160"/>
      <c r="V128" s="168">
        <f>+SUBTOTAL(9,V122:V127)</f>
        <v>457522</v>
      </c>
      <c r="W128" s="161"/>
      <c r="X128" s="44">
        <f>+ROUND(V128/$D128*100,2)</f>
        <v>2.09</v>
      </c>
      <c r="Y128" s="41"/>
      <c r="Z128" s="168">
        <f>+SUBTOTAL(9,Z122:Z127)</f>
        <v>-46608</v>
      </c>
    </row>
    <row r="129" spans="1:26" x14ac:dyDescent="0.25">
      <c r="A129" s="116"/>
      <c r="B129" s="36"/>
      <c r="C129" s="148"/>
      <c r="D129" s="146"/>
      <c r="E129" s="146"/>
      <c r="F129" s="147"/>
      <c r="G129" s="148"/>
      <c r="H129" s="40"/>
      <c r="J129" s="126"/>
      <c r="K129" s="164"/>
      <c r="L129" s="149"/>
      <c r="M129" s="165"/>
      <c r="N129" s="150"/>
      <c r="O129" s="146"/>
      <c r="P129" s="151"/>
      <c r="Q129" s="152"/>
      <c r="T129" s="130"/>
      <c r="U129" s="160"/>
      <c r="V129" s="153"/>
      <c r="W129" s="161"/>
      <c r="X129" s="154"/>
      <c r="Y129" s="41"/>
      <c r="Z129" s="153"/>
    </row>
    <row r="130" spans="1:26" x14ac:dyDescent="0.25">
      <c r="A130" s="116"/>
      <c r="B130" s="36" t="s">
        <v>110</v>
      </c>
      <c r="C130" s="148"/>
      <c r="D130" s="146"/>
      <c r="E130" s="146"/>
      <c r="F130" s="147"/>
      <c r="G130" s="148"/>
      <c r="H130" s="40"/>
      <c r="J130" s="126"/>
      <c r="K130" s="164"/>
      <c r="L130" s="149"/>
      <c r="M130" s="165"/>
      <c r="N130" s="150"/>
      <c r="O130" s="146"/>
      <c r="P130" s="151"/>
      <c r="Q130" s="152"/>
      <c r="T130" s="130"/>
      <c r="U130" s="160"/>
      <c r="V130" s="153"/>
      <c r="W130" s="161"/>
      <c r="X130" s="154"/>
      <c r="Y130" s="41"/>
      <c r="Z130" s="153"/>
    </row>
    <row r="131" spans="1:26" x14ac:dyDescent="0.25">
      <c r="A131" s="116">
        <v>311</v>
      </c>
      <c r="B131" s="36" t="s">
        <v>66</v>
      </c>
      <c r="C131" s="148"/>
      <c r="D131" s="146">
        <v>1458584.64</v>
      </c>
      <c r="E131" s="146"/>
      <c r="F131" s="155">
        <v>48579</v>
      </c>
      <c r="G131" s="148"/>
      <c r="H131" s="163" t="s">
        <v>67</v>
      </c>
      <c r="J131" s="157">
        <v>-15</v>
      </c>
      <c r="K131" s="164"/>
      <c r="L131" s="149">
        <f>+ROUND(N131*D131/100,0)</f>
        <v>29463</v>
      </c>
      <c r="M131" s="165"/>
      <c r="N131" s="158">
        <v>2.02</v>
      </c>
      <c r="O131" s="146"/>
      <c r="P131" s="155">
        <v>48579</v>
      </c>
      <c r="Q131" s="152"/>
      <c r="R131" s="155" t="s">
        <v>68</v>
      </c>
      <c r="T131" s="159">
        <v>-14</v>
      </c>
      <c r="U131" s="160"/>
      <c r="V131" s="153">
        <v>37915</v>
      </c>
      <c r="W131" s="161"/>
      <c r="X131" s="162">
        <v>2.6</v>
      </c>
      <c r="Y131" s="41"/>
      <c r="Z131" s="153">
        <f>+V131-L131</f>
        <v>8452</v>
      </c>
    </row>
    <row r="132" spans="1:26" x14ac:dyDescent="0.25">
      <c r="A132" s="116">
        <v>312</v>
      </c>
      <c r="B132" s="36" t="s">
        <v>69</v>
      </c>
      <c r="C132" s="148"/>
      <c r="D132" s="146">
        <v>13480589.17</v>
      </c>
      <c r="E132" s="146"/>
      <c r="F132" s="155">
        <v>48579</v>
      </c>
      <c r="G132" s="148"/>
      <c r="H132" s="163" t="s">
        <v>70</v>
      </c>
      <c r="J132" s="157">
        <v>-13</v>
      </c>
      <c r="K132" s="164"/>
      <c r="L132" s="149">
        <f>+ROUND(N132*D132/100,0)</f>
        <v>299269</v>
      </c>
      <c r="M132" s="165"/>
      <c r="N132" s="158">
        <v>2.2200000000000002</v>
      </c>
      <c r="O132" s="146"/>
      <c r="P132" s="155">
        <v>48579</v>
      </c>
      <c r="Q132" s="152"/>
      <c r="R132" s="155" t="s">
        <v>71</v>
      </c>
      <c r="T132" s="159">
        <v>-14</v>
      </c>
      <c r="U132" s="160"/>
      <c r="V132" s="153">
        <v>310220</v>
      </c>
      <c r="W132" s="161"/>
      <c r="X132" s="162">
        <v>2.2999999999999998</v>
      </c>
      <c r="Y132" s="41"/>
      <c r="Z132" s="153">
        <f>+V132-L132</f>
        <v>10951</v>
      </c>
    </row>
    <row r="133" spans="1:26" x14ac:dyDescent="0.25">
      <c r="A133" s="116">
        <v>314</v>
      </c>
      <c r="B133" s="36" t="s">
        <v>72</v>
      </c>
      <c r="C133" s="148"/>
      <c r="D133" s="146">
        <v>7521747.9299999997</v>
      </c>
      <c r="E133" s="146"/>
      <c r="F133" s="155">
        <v>48579</v>
      </c>
      <c r="G133" s="148"/>
      <c r="H133" s="163" t="s">
        <v>73</v>
      </c>
      <c r="J133" s="157">
        <v>-15</v>
      </c>
      <c r="K133" s="164"/>
      <c r="L133" s="149">
        <f>+ROUND(N133*D133/100,0)</f>
        <v>182778</v>
      </c>
      <c r="M133" s="165"/>
      <c r="N133" s="158">
        <v>2.4300000000000002</v>
      </c>
      <c r="O133" s="146"/>
      <c r="P133" s="155">
        <v>48579</v>
      </c>
      <c r="Q133" s="152"/>
      <c r="R133" s="155" t="s">
        <v>74</v>
      </c>
      <c r="T133" s="159">
        <v>-14</v>
      </c>
      <c r="U133" s="160"/>
      <c r="V133" s="153">
        <v>240770</v>
      </c>
      <c r="W133" s="161"/>
      <c r="X133" s="162">
        <v>3.2</v>
      </c>
      <c r="Y133" s="41"/>
      <c r="Z133" s="153">
        <f>+V133-L133</f>
        <v>57992</v>
      </c>
    </row>
    <row r="134" spans="1:26" x14ac:dyDescent="0.25">
      <c r="A134" s="116">
        <v>315</v>
      </c>
      <c r="B134" s="36" t="s">
        <v>75</v>
      </c>
      <c r="C134" s="148"/>
      <c r="D134" s="146">
        <v>2470687.19</v>
      </c>
      <c r="E134" s="146"/>
      <c r="F134" s="155">
        <v>48579</v>
      </c>
      <c r="G134" s="148"/>
      <c r="H134" s="163" t="s">
        <v>76</v>
      </c>
      <c r="J134" s="157">
        <v>-14</v>
      </c>
      <c r="K134" s="164"/>
      <c r="L134" s="149">
        <f>+ROUND(N134*D134/100,0)</f>
        <v>70909</v>
      </c>
      <c r="M134" s="165"/>
      <c r="N134" s="158">
        <v>2.87</v>
      </c>
      <c r="O134" s="146"/>
      <c r="P134" s="155">
        <v>48579</v>
      </c>
      <c r="Q134" s="152"/>
      <c r="R134" s="155" t="s">
        <v>77</v>
      </c>
      <c r="T134" s="159">
        <v>-14</v>
      </c>
      <c r="U134" s="160"/>
      <c r="V134" s="153">
        <v>61312</v>
      </c>
      <c r="W134" s="161"/>
      <c r="X134" s="162">
        <v>2.48</v>
      </c>
      <c r="Y134" s="41"/>
      <c r="Z134" s="153">
        <f>+V134-L134</f>
        <v>-9597</v>
      </c>
    </row>
    <row r="135" spans="1:26" x14ac:dyDescent="0.25">
      <c r="A135" s="116">
        <v>316</v>
      </c>
      <c r="B135" s="36" t="s">
        <v>78</v>
      </c>
      <c r="C135" s="148"/>
      <c r="D135" s="146">
        <v>42068.08</v>
      </c>
      <c r="E135" s="146"/>
      <c r="F135" s="155">
        <v>48579</v>
      </c>
      <c r="G135" s="148"/>
      <c r="H135" s="163" t="s">
        <v>79</v>
      </c>
      <c r="J135" s="157">
        <v>-13</v>
      </c>
      <c r="K135" s="164"/>
      <c r="L135" s="149">
        <f>+ROUND(N135*D135/100,0)</f>
        <v>1334</v>
      </c>
      <c r="M135" s="165"/>
      <c r="N135" s="158">
        <v>3.17</v>
      </c>
      <c r="O135" s="146"/>
      <c r="P135" s="155">
        <v>48579</v>
      </c>
      <c r="Q135" s="152"/>
      <c r="R135" s="155" t="s">
        <v>80</v>
      </c>
      <c r="T135" s="159">
        <v>-10</v>
      </c>
      <c r="U135" s="160"/>
      <c r="V135" s="153">
        <v>433</v>
      </c>
      <c r="W135" s="161"/>
      <c r="X135" s="162">
        <v>1.03</v>
      </c>
      <c r="Y135" s="41"/>
      <c r="Z135" s="153">
        <f>+V135-L135</f>
        <v>-901</v>
      </c>
    </row>
    <row r="136" spans="1:26" x14ac:dyDescent="0.25">
      <c r="A136" s="116"/>
      <c r="B136" s="42" t="s">
        <v>111</v>
      </c>
      <c r="C136" s="148"/>
      <c r="D136" s="166">
        <f>+SUBTOTAL(9,D130:D135)</f>
        <v>24973677.010000002</v>
      </c>
      <c r="E136" s="146"/>
      <c r="F136" s="147"/>
      <c r="G136" s="148"/>
      <c r="H136" s="40"/>
      <c r="J136" s="126"/>
      <c r="K136" s="164"/>
      <c r="L136" s="167">
        <f>+SUBTOTAL(9,L130:L135)</f>
        <v>583753</v>
      </c>
      <c r="M136" s="165"/>
      <c r="N136" s="43">
        <f>+ROUND(L136/$D136*100,2)</f>
        <v>2.34</v>
      </c>
      <c r="O136" s="146"/>
      <c r="P136" s="151"/>
      <c r="Q136" s="152"/>
      <c r="T136" s="130"/>
      <c r="U136" s="160"/>
      <c r="V136" s="168">
        <f>+SUBTOTAL(9,V130:V135)</f>
        <v>650650</v>
      </c>
      <c r="W136" s="161"/>
      <c r="X136" s="44">
        <f>+ROUND(V136/$D136*100,2)</f>
        <v>2.61</v>
      </c>
      <c r="Y136" s="41"/>
      <c r="Z136" s="168">
        <f>+SUBTOTAL(9,Z130:Z135)</f>
        <v>66897</v>
      </c>
    </row>
    <row r="137" spans="1:26" x14ac:dyDescent="0.25">
      <c r="A137" s="116"/>
      <c r="B137" s="36"/>
      <c r="C137" s="148"/>
      <c r="D137" s="146"/>
      <c r="E137" s="146"/>
      <c r="F137" s="147"/>
      <c r="G137" s="148"/>
      <c r="H137" s="40"/>
      <c r="J137" s="126"/>
      <c r="K137" s="164"/>
      <c r="L137" s="149"/>
      <c r="M137" s="165"/>
      <c r="N137" s="150"/>
      <c r="O137" s="146"/>
      <c r="P137" s="151"/>
      <c r="Q137" s="152"/>
      <c r="T137" s="130"/>
      <c r="U137" s="160"/>
      <c r="V137" s="153"/>
      <c r="W137" s="161"/>
      <c r="X137" s="154"/>
      <c r="Y137" s="41"/>
      <c r="Z137" s="153"/>
    </row>
    <row r="138" spans="1:26" x14ac:dyDescent="0.25">
      <c r="A138" s="116"/>
      <c r="B138" s="36"/>
      <c r="C138" s="148"/>
      <c r="D138" s="146"/>
      <c r="E138" s="146"/>
      <c r="F138" s="147"/>
      <c r="G138" s="148"/>
      <c r="H138" s="40"/>
      <c r="J138" s="126"/>
      <c r="K138" s="164"/>
      <c r="L138" s="149"/>
      <c r="M138" s="165"/>
      <c r="N138" s="150"/>
      <c r="O138" s="146"/>
      <c r="P138" s="151"/>
      <c r="Q138" s="152"/>
      <c r="T138" s="130"/>
      <c r="U138" s="160"/>
      <c r="V138" s="153"/>
      <c r="W138" s="161"/>
      <c r="X138" s="154"/>
      <c r="Y138" s="41"/>
      <c r="Z138" s="153"/>
    </row>
    <row r="139" spans="1:26" x14ac:dyDescent="0.25">
      <c r="A139" s="116"/>
      <c r="B139" s="36" t="s">
        <v>112</v>
      </c>
      <c r="C139" s="148"/>
      <c r="D139" s="146"/>
      <c r="E139" s="146"/>
      <c r="F139" s="147"/>
      <c r="G139" s="148"/>
      <c r="H139" s="40"/>
      <c r="J139" s="126"/>
      <c r="K139" s="164"/>
      <c r="L139" s="149"/>
      <c r="M139" s="165"/>
      <c r="N139" s="150"/>
      <c r="O139" s="146"/>
      <c r="P139" s="151"/>
      <c r="Q139" s="152"/>
      <c r="T139" s="130"/>
      <c r="U139" s="160"/>
      <c r="V139" s="153"/>
      <c r="W139" s="161"/>
      <c r="X139" s="154"/>
      <c r="Y139" s="41"/>
      <c r="Z139" s="153"/>
    </row>
    <row r="140" spans="1:26" x14ac:dyDescent="0.25">
      <c r="A140" s="116">
        <v>311</v>
      </c>
      <c r="B140" s="36" t="s">
        <v>66</v>
      </c>
      <c r="C140" s="148"/>
      <c r="D140" s="146">
        <v>11865890.92</v>
      </c>
      <c r="E140" s="146"/>
      <c r="F140" s="155">
        <v>48579</v>
      </c>
      <c r="G140" s="148"/>
      <c r="H140" s="163" t="s">
        <v>67</v>
      </c>
      <c r="J140" s="157">
        <v>-15</v>
      </c>
      <c r="K140" s="164"/>
      <c r="L140" s="149">
        <f>+ROUND(N140*D140/100,0)</f>
        <v>239691</v>
      </c>
      <c r="M140" s="165"/>
      <c r="N140" s="158">
        <v>2.02</v>
      </c>
      <c r="O140" s="146"/>
      <c r="P140" s="155">
        <v>48579</v>
      </c>
      <c r="Q140" s="152"/>
      <c r="R140" s="155" t="s">
        <v>68</v>
      </c>
      <c r="T140" s="159">
        <v>-14</v>
      </c>
      <c r="U140" s="160"/>
      <c r="V140" s="153">
        <v>248241</v>
      </c>
      <c r="W140" s="161"/>
      <c r="X140" s="162">
        <v>2.09</v>
      </c>
      <c r="Y140" s="41"/>
      <c r="Z140" s="153">
        <f>+V140-L140</f>
        <v>8550</v>
      </c>
    </row>
    <row r="141" spans="1:26" x14ac:dyDescent="0.25">
      <c r="A141" s="116">
        <v>312</v>
      </c>
      <c r="B141" s="36" t="s">
        <v>69</v>
      </c>
      <c r="C141" s="148"/>
      <c r="D141" s="146">
        <v>1889856.07</v>
      </c>
      <c r="E141" s="146"/>
      <c r="F141" s="155">
        <v>48579</v>
      </c>
      <c r="G141" s="148"/>
      <c r="H141" s="163" t="s">
        <v>70</v>
      </c>
      <c r="J141" s="157">
        <v>-13</v>
      </c>
      <c r="K141" s="164"/>
      <c r="L141" s="149">
        <f>+ROUND(N141*D141/100,0)</f>
        <v>41955</v>
      </c>
      <c r="M141" s="165"/>
      <c r="N141" s="158">
        <v>2.2200000000000002</v>
      </c>
      <c r="O141" s="146"/>
      <c r="P141" s="155">
        <v>48579</v>
      </c>
      <c r="Q141" s="152"/>
      <c r="R141" s="155" t="s">
        <v>71</v>
      </c>
      <c r="T141" s="159">
        <v>-14</v>
      </c>
      <c r="U141" s="160"/>
      <c r="V141" s="153">
        <v>102813</v>
      </c>
      <c r="W141" s="161"/>
      <c r="X141" s="162">
        <v>5.44</v>
      </c>
      <c r="Y141" s="41"/>
      <c r="Z141" s="153">
        <f>+V141-L141</f>
        <v>60858</v>
      </c>
    </row>
    <row r="142" spans="1:26" x14ac:dyDescent="0.25">
      <c r="A142" s="116">
        <v>314</v>
      </c>
      <c r="B142" s="36" t="s">
        <v>72</v>
      </c>
      <c r="C142" s="148"/>
      <c r="D142" s="146">
        <v>459054.11</v>
      </c>
      <c r="E142" s="146"/>
      <c r="F142" s="155">
        <v>48579</v>
      </c>
      <c r="G142" s="148"/>
      <c r="H142" s="163" t="s">
        <v>73</v>
      </c>
      <c r="J142" s="157">
        <v>-15</v>
      </c>
      <c r="K142" s="164"/>
      <c r="L142" s="149">
        <f>+ROUND(N142*D142/100,0)</f>
        <v>11155</v>
      </c>
      <c r="M142" s="165"/>
      <c r="N142" s="158">
        <v>2.4300000000000002</v>
      </c>
      <c r="O142" s="146"/>
      <c r="P142" s="155">
        <v>48579</v>
      </c>
      <c r="Q142" s="152"/>
      <c r="R142" s="155" t="s">
        <v>74</v>
      </c>
      <c r="T142" s="159">
        <v>-14</v>
      </c>
      <c r="U142" s="160"/>
      <c r="V142" s="153">
        <v>14741</v>
      </c>
      <c r="W142" s="161"/>
      <c r="X142" s="162">
        <v>3.21</v>
      </c>
      <c r="Y142" s="41"/>
      <c r="Z142" s="153">
        <f>+V142-L142</f>
        <v>3586</v>
      </c>
    </row>
    <row r="143" spans="1:26" x14ac:dyDescent="0.25">
      <c r="A143" s="116">
        <v>315</v>
      </c>
      <c r="B143" s="36" t="s">
        <v>75</v>
      </c>
      <c r="C143" s="148"/>
      <c r="D143" s="146">
        <v>3091504.03</v>
      </c>
      <c r="E143" s="146"/>
      <c r="F143" s="155">
        <v>48579</v>
      </c>
      <c r="G143" s="148"/>
      <c r="H143" s="163" t="s">
        <v>76</v>
      </c>
      <c r="J143" s="157">
        <v>-14</v>
      </c>
      <c r="K143" s="164"/>
      <c r="L143" s="149">
        <f>+ROUND(N143*D143/100,0)</f>
        <v>88726</v>
      </c>
      <c r="M143" s="165"/>
      <c r="N143" s="158">
        <v>2.87</v>
      </c>
      <c r="O143" s="146"/>
      <c r="P143" s="155">
        <v>48579</v>
      </c>
      <c r="Q143" s="152"/>
      <c r="R143" s="155" t="s">
        <v>77</v>
      </c>
      <c r="T143" s="159">
        <v>-14</v>
      </c>
      <c r="U143" s="160"/>
      <c r="V143" s="153">
        <v>132357</v>
      </c>
      <c r="W143" s="161"/>
      <c r="X143" s="162">
        <v>4.28</v>
      </c>
      <c r="Y143" s="41"/>
      <c r="Z143" s="153">
        <f>+V143-L143</f>
        <v>43631</v>
      </c>
    </row>
    <row r="144" spans="1:26" x14ac:dyDescent="0.25">
      <c r="A144" s="116">
        <v>316</v>
      </c>
      <c r="B144" s="36" t="s">
        <v>78</v>
      </c>
      <c r="C144" s="148"/>
      <c r="D144" s="169">
        <v>356780.79</v>
      </c>
      <c r="E144" s="146"/>
      <c r="F144" s="155">
        <v>48579</v>
      </c>
      <c r="G144" s="148"/>
      <c r="H144" s="163" t="s">
        <v>79</v>
      </c>
      <c r="J144" s="157">
        <v>-13</v>
      </c>
      <c r="K144" s="164"/>
      <c r="L144" s="170">
        <f>+ROUND(N144*D144/100,0)</f>
        <v>11310</v>
      </c>
      <c r="M144" s="165"/>
      <c r="N144" s="158">
        <v>3.17</v>
      </c>
      <c r="O144" s="146"/>
      <c r="P144" s="155">
        <v>48579</v>
      </c>
      <c r="Q144" s="152"/>
      <c r="R144" s="155" t="s">
        <v>80</v>
      </c>
      <c r="T144" s="159">
        <v>-12</v>
      </c>
      <c r="U144" s="160"/>
      <c r="V144" s="171">
        <v>11121</v>
      </c>
      <c r="W144" s="161"/>
      <c r="X144" s="162">
        <v>3.12</v>
      </c>
      <c r="Y144" s="41"/>
      <c r="Z144" s="171">
        <f>+V144-L144</f>
        <v>-189</v>
      </c>
    </row>
    <row r="145" spans="1:26" x14ac:dyDescent="0.25">
      <c r="A145" s="116"/>
      <c r="B145" s="42" t="s">
        <v>113</v>
      </c>
      <c r="C145" s="148"/>
      <c r="D145" s="146">
        <f>+SUBTOTAL(9,D139:D144)</f>
        <v>17663085.919999998</v>
      </c>
      <c r="E145" s="146"/>
      <c r="F145" s="147"/>
      <c r="G145" s="148"/>
      <c r="H145" s="40"/>
      <c r="J145" s="126"/>
      <c r="K145" s="164"/>
      <c r="L145" s="149">
        <f>+SUBTOTAL(9,L139:L144)</f>
        <v>392837</v>
      </c>
      <c r="M145" s="165"/>
      <c r="N145" s="43">
        <f>+ROUND(L145/$D145*100,2)</f>
        <v>2.2200000000000002</v>
      </c>
      <c r="O145" s="146"/>
      <c r="P145" s="151"/>
      <c r="Q145" s="152"/>
      <c r="T145" s="130"/>
      <c r="U145" s="160"/>
      <c r="V145" s="153">
        <f>+SUBTOTAL(9,V139:V144)</f>
        <v>509273</v>
      </c>
      <c r="W145" s="161"/>
      <c r="X145" s="44">
        <f>+ROUND(V145/$D145*100,2)</f>
        <v>2.88</v>
      </c>
      <c r="Y145" s="41"/>
      <c r="Z145" s="153">
        <f>+SUBTOTAL(9,Z139:Z144)</f>
        <v>116436</v>
      </c>
    </row>
    <row r="146" spans="1:26" x14ac:dyDescent="0.25">
      <c r="A146" s="116"/>
      <c r="B146" s="42"/>
      <c r="C146" s="148"/>
      <c r="D146" s="146"/>
      <c r="E146" s="146"/>
      <c r="F146" s="147"/>
      <c r="G146" s="148"/>
      <c r="H146" s="40"/>
      <c r="J146" s="126"/>
      <c r="K146" s="164"/>
      <c r="L146" s="149"/>
      <c r="M146" s="165"/>
      <c r="N146" s="43"/>
      <c r="O146" s="146"/>
      <c r="P146" s="151"/>
      <c r="Q146" s="152"/>
      <c r="T146" s="130"/>
      <c r="U146" s="160"/>
      <c r="V146" s="153"/>
      <c r="W146" s="161"/>
      <c r="X146" s="44"/>
      <c r="Y146" s="41"/>
      <c r="Z146" s="153"/>
    </row>
    <row r="147" spans="1:26" x14ac:dyDescent="0.25">
      <c r="A147" s="116"/>
      <c r="B147" s="36" t="s">
        <v>83</v>
      </c>
      <c r="C147" s="148"/>
      <c r="D147" s="169"/>
      <c r="E147" s="146"/>
      <c r="F147" s="147"/>
      <c r="G147" s="148"/>
      <c r="H147" s="40"/>
      <c r="J147" s="126"/>
      <c r="K147" s="164"/>
      <c r="L147" s="170">
        <v>-2341500</v>
      </c>
      <c r="M147" s="165"/>
      <c r="N147" s="43"/>
      <c r="O147" s="146"/>
      <c r="P147" s="151"/>
      <c r="Q147" s="152"/>
      <c r="T147" s="130"/>
      <c r="U147" s="160"/>
      <c r="V147" s="171">
        <v>0</v>
      </c>
      <c r="W147" s="161"/>
      <c r="X147" s="44"/>
      <c r="Y147" s="41"/>
      <c r="Z147" s="171">
        <f>+V147-L147</f>
        <v>2341500</v>
      </c>
    </row>
    <row r="148" spans="1:26" x14ac:dyDescent="0.25">
      <c r="A148" s="116"/>
      <c r="B148" s="36"/>
      <c r="C148" s="148"/>
      <c r="D148" s="146"/>
      <c r="E148" s="146"/>
      <c r="F148" s="147"/>
      <c r="G148" s="148"/>
      <c r="H148" s="40"/>
      <c r="J148" s="126"/>
      <c r="K148" s="164"/>
      <c r="L148" s="149"/>
      <c r="M148" s="165"/>
      <c r="N148" s="150"/>
      <c r="O148" s="146"/>
      <c r="P148" s="151"/>
      <c r="Q148" s="152"/>
      <c r="T148" s="130"/>
      <c r="U148" s="160"/>
      <c r="V148" s="153"/>
      <c r="W148" s="161"/>
      <c r="X148" s="154"/>
      <c r="Y148" s="41"/>
      <c r="Z148" s="153"/>
    </row>
    <row r="149" spans="1:26" x14ac:dyDescent="0.25">
      <c r="A149" s="144" t="s">
        <v>114</v>
      </c>
      <c r="B149" s="36"/>
      <c r="C149" s="148"/>
      <c r="D149" s="146">
        <f>+SUBTOTAL(9,D115:D148)</f>
        <v>82344680.179999992</v>
      </c>
      <c r="E149" s="146"/>
      <c r="F149" s="147"/>
      <c r="G149" s="148"/>
      <c r="H149" s="40"/>
      <c r="J149" s="126"/>
      <c r="K149" s="164"/>
      <c r="L149" s="149">
        <f>+SUBTOTAL(9,L115:L148)</f>
        <v>-448370</v>
      </c>
      <c r="M149" s="165"/>
      <c r="N149" s="150"/>
      <c r="O149" s="146"/>
      <c r="P149" s="151"/>
      <c r="Q149" s="152"/>
      <c r="T149" s="130"/>
      <c r="U149" s="160"/>
      <c r="V149" s="153">
        <f>+SUBTOTAL(9,V115:V148)</f>
        <v>1975855</v>
      </c>
      <c r="W149" s="161"/>
      <c r="X149" s="154"/>
      <c r="Y149" s="41"/>
      <c r="Z149" s="153">
        <f>+SUBTOTAL(9,Z115:Z148)</f>
        <v>2424225</v>
      </c>
    </row>
    <row r="150" spans="1:26" x14ac:dyDescent="0.25">
      <c r="A150" s="116"/>
      <c r="B150" s="36"/>
      <c r="C150" s="148"/>
      <c r="D150" s="146"/>
      <c r="E150" s="146"/>
      <c r="F150" s="147"/>
      <c r="G150" s="148"/>
      <c r="H150" s="40"/>
      <c r="J150" s="126"/>
      <c r="K150" s="164"/>
      <c r="L150" s="149"/>
      <c r="M150" s="165"/>
      <c r="N150" s="150"/>
      <c r="O150" s="146"/>
      <c r="P150" s="151"/>
      <c r="Q150" s="152"/>
      <c r="T150" s="130"/>
      <c r="U150" s="160"/>
      <c r="V150" s="153"/>
      <c r="W150" s="161"/>
      <c r="X150" s="154"/>
      <c r="Y150" s="41"/>
      <c r="Z150" s="153"/>
    </row>
    <row r="151" spans="1:26" x14ac:dyDescent="0.25">
      <c r="A151" s="116"/>
      <c r="B151" s="36"/>
      <c r="C151" s="148"/>
      <c r="D151" s="146"/>
      <c r="E151" s="146"/>
      <c r="F151" s="147"/>
      <c r="G151" s="148"/>
      <c r="H151" s="40"/>
      <c r="J151" s="126"/>
      <c r="K151" s="164"/>
      <c r="L151" s="149"/>
      <c r="M151" s="165"/>
      <c r="N151" s="150"/>
      <c r="O151" s="146"/>
      <c r="P151" s="151"/>
      <c r="Q151" s="152"/>
      <c r="T151" s="130"/>
      <c r="U151" s="160"/>
      <c r="V151" s="153"/>
      <c r="W151" s="161"/>
      <c r="X151" s="154"/>
      <c r="Y151" s="41"/>
      <c r="Z151" s="153"/>
    </row>
    <row r="152" spans="1:26" x14ac:dyDescent="0.25">
      <c r="A152" s="144" t="s">
        <v>115</v>
      </c>
      <c r="B152" s="36"/>
      <c r="C152" s="148"/>
      <c r="D152" s="146"/>
      <c r="E152" s="146"/>
      <c r="F152" s="147"/>
      <c r="G152" s="148"/>
      <c r="H152" s="40"/>
      <c r="J152" s="126"/>
      <c r="K152" s="164"/>
      <c r="L152" s="149"/>
      <c r="M152" s="165"/>
      <c r="N152" s="150"/>
      <c r="O152" s="146"/>
      <c r="P152" s="151"/>
      <c r="Q152" s="152"/>
      <c r="T152" s="130"/>
      <c r="U152" s="160"/>
      <c r="V152" s="153"/>
      <c r="W152" s="161"/>
      <c r="X152" s="154"/>
      <c r="Y152" s="41"/>
      <c r="Z152" s="153"/>
    </row>
    <row r="153" spans="1:26" x14ac:dyDescent="0.25">
      <c r="A153" s="116"/>
      <c r="B153" s="36"/>
      <c r="C153" s="148"/>
      <c r="D153" s="146"/>
      <c r="E153" s="146"/>
      <c r="F153" s="147"/>
      <c r="G153" s="148"/>
      <c r="H153" s="40"/>
      <c r="J153" s="126"/>
      <c r="K153" s="164"/>
      <c r="L153" s="149"/>
      <c r="M153" s="165"/>
      <c r="N153" s="150"/>
      <c r="O153" s="146"/>
      <c r="P153" s="151"/>
      <c r="Q153" s="152"/>
      <c r="T153" s="130"/>
      <c r="U153" s="160"/>
      <c r="V153" s="153"/>
      <c r="W153" s="161"/>
      <c r="X153" s="154"/>
      <c r="Y153" s="41"/>
      <c r="Z153" s="153"/>
    </row>
    <row r="154" spans="1:26" x14ac:dyDescent="0.25">
      <c r="A154" s="116"/>
      <c r="B154" s="36" t="s">
        <v>116</v>
      </c>
      <c r="C154" s="148"/>
      <c r="D154" s="146"/>
      <c r="E154" s="146"/>
      <c r="F154" s="147"/>
      <c r="G154" s="148"/>
      <c r="H154" s="40"/>
      <c r="J154" s="126"/>
      <c r="K154" s="164"/>
      <c r="L154" s="149"/>
      <c r="M154" s="165"/>
      <c r="N154" s="150"/>
      <c r="O154" s="146"/>
      <c r="P154" s="151"/>
      <c r="Q154" s="152"/>
      <c r="T154" s="130"/>
      <c r="U154" s="160"/>
      <c r="V154" s="153"/>
      <c r="W154" s="161"/>
      <c r="X154" s="154"/>
      <c r="Y154" s="41"/>
      <c r="Z154" s="153"/>
    </row>
    <row r="155" spans="1:26" x14ac:dyDescent="0.25">
      <c r="A155" s="116">
        <v>311</v>
      </c>
      <c r="B155" s="36" t="s">
        <v>66</v>
      </c>
      <c r="C155" s="148"/>
      <c r="D155" s="146">
        <v>1114074.75</v>
      </c>
      <c r="E155" s="146"/>
      <c r="F155" s="155">
        <v>47848</v>
      </c>
      <c r="G155" s="148"/>
      <c r="H155" s="163" t="s">
        <v>67</v>
      </c>
      <c r="J155" s="157">
        <v>-5</v>
      </c>
      <c r="K155" s="164"/>
      <c r="L155" s="149">
        <f>+ROUND(N155*D155/100,0)</f>
        <v>51470</v>
      </c>
      <c r="M155" s="165"/>
      <c r="N155" s="158">
        <v>4.62</v>
      </c>
      <c r="O155" s="146"/>
      <c r="P155" s="155">
        <v>47848</v>
      </c>
      <c r="Q155" s="152"/>
      <c r="R155" s="155" t="s">
        <v>68</v>
      </c>
      <c r="T155" s="159">
        <v>-2</v>
      </c>
      <c r="U155" s="160"/>
      <c r="V155" s="153">
        <v>13956</v>
      </c>
      <c r="W155" s="161"/>
      <c r="X155" s="162">
        <v>1.25</v>
      </c>
      <c r="Y155" s="41"/>
      <c r="Z155" s="153">
        <f>+V155-L155</f>
        <v>-37514</v>
      </c>
    </row>
    <row r="156" spans="1:26" x14ac:dyDescent="0.25">
      <c r="A156" s="116">
        <v>312</v>
      </c>
      <c r="B156" s="36" t="s">
        <v>69</v>
      </c>
      <c r="C156" s="148"/>
      <c r="D156" s="146">
        <v>46161869.509999998</v>
      </c>
      <c r="E156" s="146"/>
      <c r="F156" s="155">
        <v>47848</v>
      </c>
      <c r="G156" s="148"/>
      <c r="H156" s="163" t="s">
        <v>70</v>
      </c>
      <c r="J156" s="157">
        <v>-5</v>
      </c>
      <c r="K156" s="164"/>
      <c r="L156" s="149">
        <f>+ROUND(N156*D156/100,0)</f>
        <v>1449483</v>
      </c>
      <c r="M156" s="165"/>
      <c r="N156" s="158">
        <v>3.14</v>
      </c>
      <c r="O156" s="146"/>
      <c r="P156" s="155">
        <v>47848</v>
      </c>
      <c r="Q156" s="152"/>
      <c r="R156" s="155" t="s">
        <v>71</v>
      </c>
      <c r="T156" s="159">
        <v>-2</v>
      </c>
      <c r="U156" s="160"/>
      <c r="V156" s="153">
        <v>2534592</v>
      </c>
      <c r="W156" s="161"/>
      <c r="X156" s="162">
        <v>5.49</v>
      </c>
      <c r="Y156" s="41"/>
      <c r="Z156" s="153">
        <f>+V156-L156</f>
        <v>1085109</v>
      </c>
    </row>
    <row r="157" spans="1:26" x14ac:dyDescent="0.25">
      <c r="A157" s="116">
        <v>314</v>
      </c>
      <c r="B157" s="36" t="s">
        <v>72</v>
      </c>
      <c r="C157" s="148"/>
      <c r="D157" s="146">
        <v>5299121.01</v>
      </c>
      <c r="E157" s="146"/>
      <c r="F157" s="155">
        <v>47848</v>
      </c>
      <c r="G157" s="148"/>
      <c r="H157" s="163" t="s">
        <v>73</v>
      </c>
      <c r="J157" s="157">
        <v>-6</v>
      </c>
      <c r="K157" s="164"/>
      <c r="L157" s="149">
        <f>+ROUND(N157*D157/100,0)</f>
        <v>195538</v>
      </c>
      <c r="M157" s="165"/>
      <c r="N157" s="158">
        <v>3.69</v>
      </c>
      <c r="O157" s="146"/>
      <c r="P157" s="155">
        <v>47848</v>
      </c>
      <c r="Q157" s="152"/>
      <c r="R157" s="155" t="s">
        <v>74</v>
      </c>
      <c r="T157" s="159">
        <v>-2</v>
      </c>
      <c r="U157" s="160"/>
      <c r="V157" s="153">
        <v>240056</v>
      </c>
      <c r="W157" s="161"/>
      <c r="X157" s="162">
        <v>4.53</v>
      </c>
      <c r="Y157" s="41"/>
      <c r="Z157" s="153">
        <f>+V157-L157</f>
        <v>44518</v>
      </c>
    </row>
    <row r="158" spans="1:26" x14ac:dyDescent="0.25">
      <c r="A158" s="116">
        <v>315</v>
      </c>
      <c r="B158" s="36" t="s">
        <v>75</v>
      </c>
      <c r="C158" s="148"/>
      <c r="D158" s="146">
        <v>1006355.8</v>
      </c>
      <c r="E158" s="146"/>
      <c r="F158" s="155">
        <v>47848</v>
      </c>
      <c r="G158" s="148"/>
      <c r="H158" s="163" t="s">
        <v>76</v>
      </c>
      <c r="J158" s="157">
        <v>-5</v>
      </c>
      <c r="K158" s="164"/>
      <c r="L158" s="149">
        <f>+ROUND(N158*D158/100,0)</f>
        <v>17511</v>
      </c>
      <c r="M158" s="165"/>
      <c r="N158" s="158">
        <v>1.74</v>
      </c>
      <c r="O158" s="146"/>
      <c r="P158" s="155">
        <v>47848</v>
      </c>
      <c r="Q158" s="152"/>
      <c r="R158" s="155" t="s">
        <v>77</v>
      </c>
      <c r="T158" s="159">
        <v>-2</v>
      </c>
      <c r="U158" s="160"/>
      <c r="V158" s="153">
        <v>25453</v>
      </c>
      <c r="W158" s="161"/>
      <c r="X158" s="162">
        <v>2.5299999999999998</v>
      </c>
      <c r="Y158" s="41"/>
      <c r="Z158" s="153">
        <f>+V158-L158</f>
        <v>7942</v>
      </c>
    </row>
    <row r="159" spans="1:26" x14ac:dyDescent="0.25">
      <c r="A159" s="116">
        <v>316</v>
      </c>
      <c r="B159" s="36" t="s">
        <v>78</v>
      </c>
      <c r="C159" s="148"/>
      <c r="D159" s="146">
        <v>235462</v>
      </c>
      <c r="E159" s="146"/>
      <c r="F159" s="155">
        <v>47848</v>
      </c>
      <c r="G159" s="148"/>
      <c r="H159" s="163" t="s">
        <v>79</v>
      </c>
      <c r="J159" s="157">
        <v>-6</v>
      </c>
      <c r="K159" s="164"/>
      <c r="L159" s="149">
        <f>+ROUND(N159*D159/100,0)</f>
        <v>7582</v>
      </c>
      <c r="M159" s="165"/>
      <c r="N159" s="158">
        <v>3.22</v>
      </c>
      <c r="O159" s="146"/>
      <c r="P159" s="155">
        <v>47848</v>
      </c>
      <c r="Q159" s="152"/>
      <c r="R159" s="155" t="s">
        <v>80</v>
      </c>
      <c r="T159" s="159">
        <v>-1</v>
      </c>
      <c r="U159" s="160"/>
      <c r="V159" s="153">
        <v>8276</v>
      </c>
      <c r="W159" s="161"/>
      <c r="X159" s="162">
        <v>3.51</v>
      </c>
      <c r="Y159" s="41"/>
      <c r="Z159" s="153">
        <f>+V159-L159</f>
        <v>694</v>
      </c>
    </row>
    <row r="160" spans="1:26" x14ac:dyDescent="0.25">
      <c r="A160" s="116"/>
      <c r="B160" s="42" t="s">
        <v>117</v>
      </c>
      <c r="C160" s="148"/>
      <c r="D160" s="166">
        <f>+SUBTOTAL(9,D154:D159)</f>
        <v>53816883.069999993</v>
      </c>
      <c r="E160" s="146"/>
      <c r="F160" s="147"/>
      <c r="G160" s="148"/>
      <c r="H160" s="40"/>
      <c r="J160" s="126"/>
      <c r="K160" s="164"/>
      <c r="L160" s="167">
        <f>+SUBTOTAL(9,L154:L159)</f>
        <v>1721584</v>
      </c>
      <c r="M160" s="165"/>
      <c r="N160" s="43">
        <f>+ROUND(L160/$D160*100,2)</f>
        <v>3.2</v>
      </c>
      <c r="O160" s="146"/>
      <c r="P160" s="151"/>
      <c r="Q160" s="152"/>
      <c r="T160" s="130"/>
      <c r="U160" s="160"/>
      <c r="V160" s="168">
        <f>+SUBTOTAL(9,V154:V159)</f>
        <v>2822333</v>
      </c>
      <c r="W160" s="161"/>
      <c r="X160" s="44">
        <f>+ROUND(V160/$D160*100,2)</f>
        <v>5.24</v>
      </c>
      <c r="Y160" s="41"/>
      <c r="Z160" s="168">
        <f>+SUBTOTAL(9,Z154:Z159)</f>
        <v>1100749</v>
      </c>
    </row>
    <row r="161" spans="1:26" x14ac:dyDescent="0.25">
      <c r="A161" s="116"/>
      <c r="B161" s="36"/>
      <c r="C161" s="148"/>
      <c r="D161" s="146"/>
      <c r="E161" s="146"/>
      <c r="F161" s="147"/>
      <c r="G161" s="148"/>
      <c r="H161" s="40"/>
      <c r="J161" s="126"/>
      <c r="K161" s="164"/>
      <c r="L161" s="149"/>
      <c r="M161" s="165"/>
      <c r="N161" s="150"/>
      <c r="O161" s="146"/>
      <c r="P161" s="151"/>
      <c r="Q161" s="152"/>
      <c r="T161" s="130"/>
      <c r="U161" s="160"/>
      <c r="V161" s="153"/>
      <c r="W161" s="161"/>
      <c r="X161" s="154"/>
      <c r="Y161" s="41"/>
      <c r="Z161" s="153"/>
    </row>
    <row r="162" spans="1:26" x14ac:dyDescent="0.25">
      <c r="A162" s="116"/>
      <c r="B162" s="36" t="s">
        <v>118</v>
      </c>
      <c r="C162" s="148"/>
      <c r="D162" s="146"/>
      <c r="E162" s="146"/>
      <c r="F162" s="147"/>
      <c r="G162" s="148"/>
      <c r="H162" s="40"/>
      <c r="J162" s="126"/>
      <c r="K162" s="164"/>
      <c r="L162" s="149"/>
      <c r="M162" s="165"/>
      <c r="N162" s="150"/>
      <c r="O162" s="146"/>
      <c r="P162" s="151"/>
      <c r="Q162" s="152"/>
      <c r="T162" s="130"/>
      <c r="U162" s="160"/>
      <c r="V162" s="153"/>
      <c r="W162" s="161"/>
      <c r="X162" s="154"/>
      <c r="Y162" s="41"/>
      <c r="Z162" s="153"/>
    </row>
    <row r="163" spans="1:26" x14ac:dyDescent="0.25">
      <c r="A163" s="116">
        <v>311</v>
      </c>
      <c r="B163" s="36" t="s">
        <v>66</v>
      </c>
      <c r="C163" s="148"/>
      <c r="D163" s="146">
        <v>1822757.74</v>
      </c>
      <c r="E163" s="146"/>
      <c r="F163" s="155">
        <v>47848</v>
      </c>
      <c r="G163" s="148"/>
      <c r="H163" s="163" t="s">
        <v>67</v>
      </c>
      <c r="J163" s="157">
        <v>-5</v>
      </c>
      <c r="K163" s="164"/>
      <c r="L163" s="149">
        <f>+ROUND(N163*D163/100,0)</f>
        <v>84211</v>
      </c>
      <c r="M163" s="165"/>
      <c r="N163" s="158">
        <v>4.62</v>
      </c>
      <c r="O163" s="146"/>
      <c r="P163" s="155">
        <v>47848</v>
      </c>
      <c r="Q163" s="152"/>
      <c r="R163" s="155" t="s">
        <v>68</v>
      </c>
      <c r="T163" s="159">
        <v>-2</v>
      </c>
      <c r="U163" s="160"/>
      <c r="V163" s="153">
        <v>26903</v>
      </c>
      <c r="W163" s="161"/>
      <c r="X163" s="162">
        <v>1.48</v>
      </c>
      <c r="Y163" s="41"/>
      <c r="Z163" s="153">
        <f>+V163-L163</f>
        <v>-57308</v>
      </c>
    </row>
    <row r="164" spans="1:26" x14ac:dyDescent="0.25">
      <c r="A164" s="116">
        <v>312</v>
      </c>
      <c r="B164" s="36" t="s">
        <v>69</v>
      </c>
      <c r="C164" s="148"/>
      <c r="D164" s="146">
        <v>23794489.309999999</v>
      </c>
      <c r="E164" s="146"/>
      <c r="F164" s="155">
        <v>47848</v>
      </c>
      <c r="G164" s="148"/>
      <c r="H164" s="163" t="s">
        <v>70</v>
      </c>
      <c r="J164" s="157">
        <v>-5</v>
      </c>
      <c r="K164" s="164"/>
      <c r="L164" s="149">
        <f>+ROUND(N164*D164/100,0)</f>
        <v>747147</v>
      </c>
      <c r="M164" s="165"/>
      <c r="N164" s="158">
        <v>3.14</v>
      </c>
      <c r="O164" s="146"/>
      <c r="P164" s="155">
        <v>47848</v>
      </c>
      <c r="Q164" s="152"/>
      <c r="R164" s="155" t="s">
        <v>71</v>
      </c>
      <c r="T164" s="159">
        <v>-2</v>
      </c>
      <c r="U164" s="160"/>
      <c r="V164" s="153">
        <v>1355114</v>
      </c>
      <c r="W164" s="161"/>
      <c r="X164" s="162">
        <v>5.7</v>
      </c>
      <c r="Y164" s="41"/>
      <c r="Z164" s="153">
        <f>+V164-L164</f>
        <v>607967</v>
      </c>
    </row>
    <row r="165" spans="1:26" x14ac:dyDescent="0.25">
      <c r="A165" s="116">
        <v>314</v>
      </c>
      <c r="B165" s="36" t="s">
        <v>72</v>
      </c>
      <c r="C165" s="148"/>
      <c r="D165" s="146">
        <v>4425863.08</v>
      </c>
      <c r="E165" s="146"/>
      <c r="F165" s="155">
        <v>47848</v>
      </c>
      <c r="G165" s="148"/>
      <c r="H165" s="163" t="s">
        <v>73</v>
      </c>
      <c r="J165" s="157">
        <v>-6</v>
      </c>
      <c r="K165" s="164"/>
      <c r="L165" s="149">
        <f>+ROUND(N165*D165/100,0)</f>
        <v>163314</v>
      </c>
      <c r="M165" s="165"/>
      <c r="N165" s="158">
        <v>3.69</v>
      </c>
      <c r="O165" s="146"/>
      <c r="P165" s="155">
        <v>47848</v>
      </c>
      <c r="Q165" s="152"/>
      <c r="R165" s="155" t="s">
        <v>74</v>
      </c>
      <c r="T165" s="159">
        <v>-2</v>
      </c>
      <c r="U165" s="160"/>
      <c r="V165" s="153">
        <v>207520</v>
      </c>
      <c r="W165" s="161"/>
      <c r="X165" s="162">
        <v>4.6900000000000004</v>
      </c>
      <c r="Y165" s="41"/>
      <c r="Z165" s="153">
        <f>+V165-L165</f>
        <v>44206</v>
      </c>
    </row>
    <row r="166" spans="1:26" x14ac:dyDescent="0.25">
      <c r="A166" s="116">
        <v>315</v>
      </c>
      <c r="B166" s="36" t="s">
        <v>75</v>
      </c>
      <c r="C166" s="148"/>
      <c r="D166" s="146">
        <v>1311554.3600000001</v>
      </c>
      <c r="E166" s="146"/>
      <c r="F166" s="155">
        <v>47848</v>
      </c>
      <c r="G166" s="148"/>
      <c r="H166" s="163" t="s">
        <v>76</v>
      </c>
      <c r="J166" s="157">
        <v>-5</v>
      </c>
      <c r="K166" s="164"/>
      <c r="L166" s="149">
        <f>+ROUND(N166*D166/100,0)</f>
        <v>22821</v>
      </c>
      <c r="M166" s="165"/>
      <c r="N166" s="158">
        <v>1.74</v>
      </c>
      <c r="O166" s="146"/>
      <c r="P166" s="155">
        <v>47848</v>
      </c>
      <c r="Q166" s="152"/>
      <c r="R166" s="155" t="s">
        <v>77</v>
      </c>
      <c r="T166" s="159">
        <v>-1</v>
      </c>
      <c r="U166" s="160"/>
      <c r="V166" s="153">
        <v>28324</v>
      </c>
      <c r="W166" s="161"/>
      <c r="X166" s="162">
        <v>2.16</v>
      </c>
      <c r="Y166" s="41"/>
      <c r="Z166" s="153">
        <f>+V166-L166</f>
        <v>5503</v>
      </c>
    </row>
    <row r="167" spans="1:26" x14ac:dyDescent="0.25">
      <c r="A167" s="116">
        <v>316</v>
      </c>
      <c r="B167" s="36" t="s">
        <v>78</v>
      </c>
      <c r="C167" s="148"/>
      <c r="D167" s="146">
        <v>208134.99</v>
      </c>
      <c r="E167" s="146"/>
      <c r="F167" s="155">
        <v>47848</v>
      </c>
      <c r="G167" s="148"/>
      <c r="H167" s="163" t="s">
        <v>79</v>
      </c>
      <c r="J167" s="157">
        <v>-6</v>
      </c>
      <c r="K167" s="164"/>
      <c r="L167" s="149">
        <f>+ROUND(N167*D167/100,0)</f>
        <v>6702</v>
      </c>
      <c r="M167" s="165"/>
      <c r="N167" s="158">
        <v>3.22</v>
      </c>
      <c r="O167" s="146"/>
      <c r="P167" s="155">
        <v>47848</v>
      </c>
      <c r="Q167" s="152"/>
      <c r="R167" s="155" t="s">
        <v>80</v>
      </c>
      <c r="T167" s="159">
        <v>-1</v>
      </c>
      <c r="U167" s="160"/>
      <c r="V167" s="153">
        <v>5363</v>
      </c>
      <c r="W167" s="161"/>
      <c r="X167" s="162">
        <v>2.58</v>
      </c>
      <c r="Y167" s="41"/>
      <c r="Z167" s="153">
        <f>+V167-L167</f>
        <v>-1339</v>
      </c>
    </row>
    <row r="168" spans="1:26" x14ac:dyDescent="0.25">
      <c r="A168" s="116"/>
      <c r="B168" s="42" t="s">
        <v>119</v>
      </c>
      <c r="C168" s="148"/>
      <c r="D168" s="166">
        <f>+SUBTOTAL(9,D162:D167)</f>
        <v>31562799.479999993</v>
      </c>
      <c r="E168" s="146"/>
      <c r="F168" s="147"/>
      <c r="G168" s="148"/>
      <c r="H168" s="40"/>
      <c r="J168" s="126"/>
      <c r="K168" s="164"/>
      <c r="L168" s="167">
        <f>+SUBTOTAL(9,L162:L167)</f>
        <v>1024195</v>
      </c>
      <c r="M168" s="165"/>
      <c r="N168" s="43">
        <f>+ROUND(L168/$D168*100,2)</f>
        <v>3.24</v>
      </c>
      <c r="O168" s="146"/>
      <c r="P168" s="151"/>
      <c r="Q168" s="152"/>
      <c r="T168" s="130"/>
      <c r="U168" s="160"/>
      <c r="V168" s="168">
        <f>+SUBTOTAL(9,V162:V167)</f>
        <v>1623224</v>
      </c>
      <c r="W168" s="161"/>
      <c r="X168" s="44">
        <f>+ROUND(V168/$D168*100,2)</f>
        <v>5.14</v>
      </c>
      <c r="Y168" s="41"/>
      <c r="Z168" s="168">
        <f>+SUBTOTAL(9,Z162:Z167)</f>
        <v>599029</v>
      </c>
    </row>
    <row r="169" spans="1:26" x14ac:dyDescent="0.25">
      <c r="A169" s="116"/>
      <c r="B169" s="36"/>
      <c r="C169" s="148"/>
      <c r="D169" s="146"/>
      <c r="E169" s="146"/>
      <c r="F169" s="147"/>
      <c r="G169" s="148"/>
      <c r="H169" s="40"/>
      <c r="J169" s="126"/>
      <c r="K169" s="164"/>
      <c r="L169" s="149"/>
      <c r="M169" s="165"/>
      <c r="N169" s="150"/>
      <c r="O169" s="146"/>
      <c r="P169" s="151"/>
      <c r="Q169" s="152"/>
      <c r="T169" s="130"/>
      <c r="U169" s="160"/>
      <c r="V169" s="153"/>
      <c r="W169" s="161"/>
      <c r="X169" s="154"/>
      <c r="Y169" s="41"/>
      <c r="Z169" s="153"/>
    </row>
    <row r="170" spans="1:26" x14ac:dyDescent="0.25">
      <c r="A170" s="116"/>
      <c r="B170" s="36"/>
      <c r="C170" s="148"/>
      <c r="D170" s="146"/>
      <c r="E170" s="146"/>
      <c r="F170" s="147"/>
      <c r="G170" s="148"/>
      <c r="H170" s="40"/>
      <c r="J170" s="126"/>
      <c r="K170" s="164"/>
      <c r="L170" s="149"/>
      <c r="M170" s="165"/>
      <c r="N170" s="150"/>
      <c r="O170" s="146"/>
      <c r="P170" s="151"/>
      <c r="Q170" s="152"/>
      <c r="T170" s="130"/>
      <c r="U170" s="160"/>
      <c r="V170" s="153"/>
      <c r="W170" s="161"/>
      <c r="X170" s="154"/>
      <c r="Y170" s="41"/>
      <c r="Z170" s="153"/>
    </row>
    <row r="171" spans="1:26" x14ac:dyDescent="0.25">
      <c r="A171" s="116"/>
      <c r="B171" s="36" t="s">
        <v>120</v>
      </c>
      <c r="C171" s="148"/>
      <c r="D171" s="146"/>
      <c r="E171" s="146"/>
      <c r="F171" s="147"/>
      <c r="G171" s="148"/>
      <c r="H171" s="40"/>
      <c r="J171" s="126"/>
      <c r="K171" s="164"/>
      <c r="L171" s="149"/>
      <c r="M171" s="165"/>
      <c r="N171" s="150"/>
      <c r="O171" s="146"/>
      <c r="P171" s="151"/>
      <c r="Q171" s="152"/>
      <c r="T171" s="130"/>
      <c r="U171" s="160"/>
      <c r="V171" s="153"/>
      <c r="W171" s="161"/>
      <c r="X171" s="154"/>
      <c r="Y171" s="41"/>
      <c r="Z171" s="153"/>
    </row>
    <row r="172" spans="1:26" x14ac:dyDescent="0.25">
      <c r="A172" s="116">
        <v>311</v>
      </c>
      <c r="B172" s="36" t="s">
        <v>66</v>
      </c>
      <c r="C172" s="148"/>
      <c r="D172" s="146">
        <v>14836254.060000001</v>
      </c>
      <c r="E172" s="146"/>
      <c r="F172" s="155">
        <v>47848</v>
      </c>
      <c r="G172" s="148"/>
      <c r="H172" s="163" t="s">
        <v>67</v>
      </c>
      <c r="J172" s="157">
        <v>-5</v>
      </c>
      <c r="K172" s="164"/>
      <c r="L172" s="149">
        <f>+ROUND(N172*D172/100,0)</f>
        <v>685435</v>
      </c>
      <c r="M172" s="165"/>
      <c r="N172" s="158">
        <v>4.62</v>
      </c>
      <c r="O172" s="146"/>
      <c r="P172" s="155">
        <v>47848</v>
      </c>
      <c r="Q172" s="152"/>
      <c r="R172" s="155" t="s">
        <v>68</v>
      </c>
      <c r="T172" s="159">
        <v>-1</v>
      </c>
      <c r="U172" s="160"/>
      <c r="V172" s="153">
        <v>714551</v>
      </c>
      <c r="W172" s="161"/>
      <c r="X172" s="162">
        <v>4.82</v>
      </c>
      <c r="Y172" s="41"/>
      <c r="Z172" s="153">
        <f>+V172-L172</f>
        <v>29116</v>
      </c>
    </row>
    <row r="173" spans="1:26" x14ac:dyDescent="0.25">
      <c r="A173" s="116">
        <v>312</v>
      </c>
      <c r="B173" s="36" t="s">
        <v>69</v>
      </c>
      <c r="C173" s="148"/>
      <c r="D173" s="146">
        <v>12243283.470000001</v>
      </c>
      <c r="E173" s="146"/>
      <c r="F173" s="155">
        <v>47848</v>
      </c>
      <c r="G173" s="148"/>
      <c r="H173" s="163" t="s">
        <v>70</v>
      </c>
      <c r="J173" s="157">
        <v>-5</v>
      </c>
      <c r="K173" s="164"/>
      <c r="L173" s="149">
        <f>+ROUND(N173*D173/100,0)</f>
        <v>384439</v>
      </c>
      <c r="M173" s="165"/>
      <c r="N173" s="158">
        <v>3.14</v>
      </c>
      <c r="O173" s="146"/>
      <c r="P173" s="155">
        <v>47848</v>
      </c>
      <c r="Q173" s="152"/>
      <c r="R173" s="155" t="s">
        <v>71</v>
      </c>
      <c r="T173" s="159">
        <v>-2</v>
      </c>
      <c r="U173" s="160"/>
      <c r="V173" s="153">
        <v>452085</v>
      </c>
      <c r="W173" s="161"/>
      <c r="X173" s="162">
        <v>3.69</v>
      </c>
      <c r="Y173" s="41"/>
      <c r="Z173" s="153">
        <f>+V173-L173</f>
        <v>67646</v>
      </c>
    </row>
    <row r="174" spans="1:26" x14ac:dyDescent="0.25">
      <c r="A174" s="116">
        <v>314</v>
      </c>
      <c r="B174" s="36" t="s">
        <v>72</v>
      </c>
      <c r="C174" s="148"/>
      <c r="D174" s="146">
        <v>245567.41</v>
      </c>
      <c r="E174" s="146"/>
      <c r="F174" s="155">
        <v>47848</v>
      </c>
      <c r="G174" s="148"/>
      <c r="H174" s="163" t="s">
        <v>73</v>
      </c>
      <c r="J174" s="157">
        <v>-6</v>
      </c>
      <c r="K174" s="164"/>
      <c r="L174" s="149">
        <f>+ROUND(N174*D174/100,0)</f>
        <v>9061</v>
      </c>
      <c r="M174" s="165"/>
      <c r="N174" s="158">
        <v>3.69</v>
      </c>
      <c r="O174" s="146"/>
      <c r="P174" s="155">
        <v>47848</v>
      </c>
      <c r="Q174" s="152"/>
      <c r="R174" s="155" t="s">
        <v>74</v>
      </c>
      <c r="T174" s="159">
        <v>-2</v>
      </c>
      <c r="U174" s="160"/>
      <c r="V174" s="153">
        <v>12410</v>
      </c>
      <c r="W174" s="161"/>
      <c r="X174" s="162">
        <v>5.05</v>
      </c>
      <c r="Y174" s="41"/>
      <c r="Z174" s="153">
        <f>+V174-L174</f>
        <v>3349</v>
      </c>
    </row>
    <row r="175" spans="1:26" x14ac:dyDescent="0.25">
      <c r="A175" s="116">
        <v>315</v>
      </c>
      <c r="B175" s="36" t="s">
        <v>75</v>
      </c>
      <c r="C175" s="148"/>
      <c r="D175" s="146">
        <v>202323.64</v>
      </c>
      <c r="E175" s="146"/>
      <c r="F175" s="155">
        <v>47848</v>
      </c>
      <c r="G175" s="148"/>
      <c r="H175" s="163" t="s">
        <v>76</v>
      </c>
      <c r="J175" s="157">
        <v>-5</v>
      </c>
      <c r="K175" s="164"/>
      <c r="L175" s="149">
        <f>+ROUND(N175*D175/100,0)</f>
        <v>3520</v>
      </c>
      <c r="M175" s="165"/>
      <c r="N175" s="158">
        <v>1.74</v>
      </c>
      <c r="O175" s="146"/>
      <c r="P175" s="155">
        <v>47848</v>
      </c>
      <c r="Q175" s="152"/>
      <c r="R175" s="155" t="s">
        <v>77</v>
      </c>
      <c r="T175" s="159">
        <v>-2</v>
      </c>
      <c r="U175" s="160"/>
      <c r="V175" s="153">
        <v>4440</v>
      </c>
      <c r="W175" s="161"/>
      <c r="X175" s="162">
        <v>2.19</v>
      </c>
      <c r="Y175" s="41"/>
      <c r="Z175" s="153">
        <f>+V175-L175</f>
        <v>920</v>
      </c>
    </row>
    <row r="176" spans="1:26" x14ac:dyDescent="0.25">
      <c r="A176" s="116">
        <v>316</v>
      </c>
      <c r="B176" s="36" t="s">
        <v>78</v>
      </c>
      <c r="C176" s="148"/>
      <c r="D176" s="146">
        <v>151862.47</v>
      </c>
      <c r="E176" s="146"/>
      <c r="F176" s="155">
        <v>47848</v>
      </c>
      <c r="G176" s="148"/>
      <c r="H176" s="163" t="s">
        <v>79</v>
      </c>
      <c r="J176" s="157">
        <v>-6</v>
      </c>
      <c r="K176" s="164"/>
      <c r="L176" s="149">
        <f>+ROUND(N176*D176/100,0)</f>
        <v>4890</v>
      </c>
      <c r="M176" s="165"/>
      <c r="N176" s="158">
        <v>3.22</v>
      </c>
      <c r="O176" s="146"/>
      <c r="P176" s="155">
        <v>47848</v>
      </c>
      <c r="Q176" s="152"/>
      <c r="R176" s="155" t="s">
        <v>80</v>
      </c>
      <c r="T176" s="159">
        <v>-1</v>
      </c>
      <c r="U176" s="160"/>
      <c r="V176" s="153">
        <v>3957</v>
      </c>
      <c r="W176" s="161"/>
      <c r="X176" s="162">
        <v>2.61</v>
      </c>
      <c r="Y176" s="41"/>
      <c r="Z176" s="153">
        <f>+V176-L176</f>
        <v>-933</v>
      </c>
    </row>
    <row r="177" spans="1:26" x14ac:dyDescent="0.25">
      <c r="A177" s="116"/>
      <c r="B177" s="42" t="s">
        <v>121</v>
      </c>
      <c r="C177" s="148"/>
      <c r="D177" s="172">
        <f>+SUBTOTAL(9,D171:D176)</f>
        <v>27679291.050000001</v>
      </c>
      <c r="E177" s="146"/>
      <c r="F177" s="147"/>
      <c r="G177" s="148"/>
      <c r="H177" s="40"/>
      <c r="J177" s="126"/>
      <c r="K177" s="164"/>
      <c r="L177" s="173">
        <f>+SUBTOTAL(9,L171:L176)</f>
        <v>1087345</v>
      </c>
      <c r="M177" s="165"/>
      <c r="N177" s="43">
        <f>+ROUND(L177/$D177*100,2)</f>
        <v>3.93</v>
      </c>
      <c r="O177" s="146"/>
      <c r="P177" s="151"/>
      <c r="Q177" s="152"/>
      <c r="T177" s="130"/>
      <c r="U177" s="160"/>
      <c r="V177" s="174">
        <f>+SUBTOTAL(9,V171:V176)</f>
        <v>1187443</v>
      </c>
      <c r="W177" s="161"/>
      <c r="X177" s="44">
        <f>+ROUND(V177/$D177*100,2)</f>
        <v>4.29</v>
      </c>
      <c r="Y177" s="41"/>
      <c r="Z177" s="174">
        <f>+SUBTOTAL(9,Z171:Z176)</f>
        <v>100098</v>
      </c>
    </row>
    <row r="178" spans="1:26" x14ac:dyDescent="0.25">
      <c r="A178" s="116"/>
      <c r="B178" s="36"/>
      <c r="C178" s="148"/>
      <c r="D178" s="146"/>
      <c r="E178" s="146"/>
      <c r="F178" s="147"/>
      <c r="G178" s="148"/>
      <c r="H178" s="40"/>
      <c r="J178" s="126"/>
      <c r="K178" s="164"/>
      <c r="L178" s="149"/>
      <c r="M178" s="165"/>
      <c r="N178" s="150"/>
      <c r="O178" s="146"/>
      <c r="P178" s="151"/>
      <c r="Q178" s="152"/>
      <c r="T178" s="130"/>
      <c r="U178" s="160"/>
      <c r="V178" s="153"/>
      <c r="W178" s="161"/>
      <c r="X178" s="154"/>
      <c r="Y178" s="41"/>
      <c r="Z178" s="153"/>
    </row>
    <row r="179" spans="1:26" x14ac:dyDescent="0.25">
      <c r="A179" s="144" t="s">
        <v>122</v>
      </c>
      <c r="B179" s="36"/>
      <c r="C179" s="148"/>
      <c r="D179" s="146">
        <f>+SUBTOTAL(9,D155:D178)</f>
        <v>113058973.59999998</v>
      </c>
      <c r="E179" s="146"/>
      <c r="F179" s="147"/>
      <c r="G179" s="148"/>
      <c r="H179" s="40"/>
      <c r="J179" s="126"/>
      <c r="K179" s="164"/>
      <c r="L179" s="149">
        <f>+SUBTOTAL(9,L155:L178)</f>
        <v>3833124</v>
      </c>
      <c r="M179" s="165"/>
      <c r="N179" s="150"/>
      <c r="O179" s="146"/>
      <c r="P179" s="151"/>
      <c r="Q179" s="152"/>
      <c r="T179" s="130"/>
      <c r="U179" s="160"/>
      <c r="V179" s="153">
        <f>+SUBTOTAL(9,V155:V178)</f>
        <v>5633000</v>
      </c>
      <c r="W179" s="161"/>
      <c r="X179" s="154"/>
      <c r="Y179" s="41"/>
      <c r="Z179" s="153">
        <f>+SUBTOTAL(9,Z155:Z178)</f>
        <v>1799876</v>
      </c>
    </row>
    <row r="180" spans="1:26" x14ac:dyDescent="0.25">
      <c r="A180" s="116"/>
      <c r="B180" s="36"/>
      <c r="C180" s="148"/>
      <c r="D180" s="146"/>
      <c r="E180" s="146"/>
      <c r="F180" s="147"/>
      <c r="G180" s="148"/>
      <c r="H180" s="40"/>
      <c r="J180" s="126"/>
      <c r="K180" s="164"/>
      <c r="L180" s="149"/>
      <c r="M180" s="165"/>
      <c r="N180" s="150"/>
      <c r="O180" s="146"/>
      <c r="P180" s="151"/>
      <c r="Q180" s="152"/>
      <c r="T180" s="130"/>
      <c r="U180" s="160"/>
      <c r="V180" s="153"/>
      <c r="W180" s="161"/>
      <c r="X180" s="154"/>
      <c r="Y180" s="41"/>
      <c r="Z180" s="153"/>
    </row>
    <row r="181" spans="1:26" x14ac:dyDescent="0.25">
      <c r="A181" s="116"/>
      <c r="B181" s="36"/>
      <c r="C181" s="148"/>
      <c r="D181" s="146"/>
      <c r="E181" s="146"/>
      <c r="F181" s="147"/>
      <c r="G181" s="148"/>
      <c r="H181" s="40"/>
      <c r="J181" s="126"/>
      <c r="K181" s="164"/>
      <c r="L181" s="149"/>
      <c r="M181" s="165"/>
      <c r="N181" s="150"/>
      <c r="O181" s="146"/>
      <c r="P181" s="151"/>
      <c r="Q181" s="152"/>
      <c r="T181" s="130"/>
      <c r="U181" s="160"/>
      <c r="V181" s="153"/>
      <c r="W181" s="161"/>
      <c r="X181" s="154"/>
      <c r="Y181" s="41"/>
      <c r="Z181" s="153"/>
    </row>
    <row r="182" spans="1:26" x14ac:dyDescent="0.25">
      <c r="A182" s="144" t="s">
        <v>123</v>
      </c>
      <c r="B182" s="36"/>
      <c r="C182" s="148"/>
      <c r="D182" s="146"/>
      <c r="E182" s="146"/>
      <c r="F182" s="147"/>
      <c r="G182" s="148"/>
      <c r="H182" s="40"/>
      <c r="J182" s="126"/>
      <c r="K182" s="164"/>
      <c r="L182" s="149"/>
      <c r="M182" s="165"/>
      <c r="N182" s="150"/>
      <c r="O182" s="146"/>
      <c r="P182" s="151"/>
      <c r="Q182" s="152"/>
      <c r="T182" s="130"/>
      <c r="U182" s="160"/>
      <c r="V182" s="153"/>
      <c r="W182" s="161"/>
      <c r="X182" s="154"/>
      <c r="Y182" s="41"/>
      <c r="Z182" s="153"/>
    </row>
    <row r="183" spans="1:26" x14ac:dyDescent="0.25">
      <c r="A183" s="116"/>
      <c r="B183" s="36"/>
      <c r="C183" s="148"/>
      <c r="D183" s="146"/>
      <c r="E183" s="146"/>
      <c r="F183" s="147"/>
      <c r="G183" s="148"/>
      <c r="H183" s="40"/>
      <c r="J183" s="126"/>
      <c r="K183" s="164"/>
      <c r="L183" s="149"/>
      <c r="M183" s="165"/>
      <c r="N183" s="150"/>
      <c r="O183" s="146"/>
      <c r="P183" s="151"/>
      <c r="Q183" s="152"/>
      <c r="T183" s="130"/>
      <c r="U183" s="160"/>
      <c r="V183" s="153"/>
      <c r="W183" s="161"/>
      <c r="X183" s="154"/>
      <c r="Y183" s="41"/>
      <c r="Z183" s="153"/>
    </row>
    <row r="184" spans="1:26" x14ac:dyDescent="0.25">
      <c r="A184" s="116"/>
      <c r="B184" s="36" t="s">
        <v>124</v>
      </c>
      <c r="C184" s="148"/>
      <c r="D184" s="146"/>
      <c r="E184" s="146"/>
      <c r="F184" s="147"/>
      <c r="G184" s="148"/>
      <c r="H184" s="40"/>
      <c r="J184" s="126"/>
      <c r="K184" s="164"/>
      <c r="L184" s="149"/>
      <c r="M184" s="165"/>
      <c r="N184" s="150"/>
      <c r="O184" s="146"/>
      <c r="P184" s="151"/>
      <c r="Q184" s="152"/>
      <c r="T184" s="130"/>
      <c r="U184" s="160"/>
      <c r="V184" s="153"/>
      <c r="W184" s="161"/>
      <c r="X184" s="154"/>
      <c r="Y184" s="41"/>
      <c r="Z184" s="153"/>
    </row>
    <row r="185" spans="1:26" x14ac:dyDescent="0.25">
      <c r="A185" s="116">
        <v>311</v>
      </c>
      <c r="B185" s="36" t="s">
        <v>66</v>
      </c>
      <c r="C185" s="148"/>
      <c r="D185" s="146">
        <v>22925955.109999999</v>
      </c>
      <c r="E185" s="146"/>
      <c r="F185" s="155">
        <v>52231</v>
      </c>
      <c r="G185" s="148"/>
      <c r="H185" s="163" t="s">
        <v>67</v>
      </c>
      <c r="J185" s="157">
        <v>-7</v>
      </c>
      <c r="K185" s="164"/>
      <c r="L185" s="149">
        <f>+ROUND(N185*D185/100,0)</f>
        <v>442471</v>
      </c>
      <c r="M185" s="165"/>
      <c r="N185" s="158">
        <v>1.93</v>
      </c>
      <c r="O185" s="146"/>
      <c r="P185" s="155">
        <v>52231</v>
      </c>
      <c r="Q185" s="152"/>
      <c r="R185" s="155" t="s">
        <v>68</v>
      </c>
      <c r="T185" s="159">
        <v>-7</v>
      </c>
      <c r="U185" s="160"/>
      <c r="V185" s="153">
        <v>528002</v>
      </c>
      <c r="W185" s="161"/>
      <c r="X185" s="162">
        <v>2.2999999999999998</v>
      </c>
      <c r="Y185" s="41"/>
      <c r="Z185" s="153">
        <f>+V185-L185</f>
        <v>85531</v>
      </c>
    </row>
    <row r="186" spans="1:26" x14ac:dyDescent="0.25">
      <c r="A186" s="116">
        <v>312</v>
      </c>
      <c r="B186" s="36" t="s">
        <v>69</v>
      </c>
      <c r="C186" s="148"/>
      <c r="D186" s="146">
        <v>269835849.05000001</v>
      </c>
      <c r="E186" s="146"/>
      <c r="F186" s="155">
        <v>52231</v>
      </c>
      <c r="G186" s="148"/>
      <c r="H186" s="163" t="s">
        <v>70</v>
      </c>
      <c r="J186" s="157">
        <v>-6</v>
      </c>
      <c r="K186" s="164"/>
      <c r="L186" s="149">
        <f>+ROUND(N186*D186/100,0)</f>
        <v>7528420</v>
      </c>
      <c r="M186" s="165"/>
      <c r="N186" s="158">
        <v>2.79</v>
      </c>
      <c r="O186" s="146"/>
      <c r="P186" s="155">
        <v>52231</v>
      </c>
      <c r="Q186" s="152"/>
      <c r="R186" s="155" t="s">
        <v>71</v>
      </c>
      <c r="T186" s="159">
        <v>-8</v>
      </c>
      <c r="U186" s="160"/>
      <c r="V186" s="153">
        <v>10390165</v>
      </c>
      <c r="W186" s="161"/>
      <c r="X186" s="162">
        <v>3.85</v>
      </c>
      <c r="Y186" s="41"/>
      <c r="Z186" s="153">
        <f>+V186-L186</f>
        <v>2861745</v>
      </c>
    </row>
    <row r="187" spans="1:26" x14ac:dyDescent="0.25">
      <c r="A187" s="116">
        <v>314</v>
      </c>
      <c r="B187" s="36" t="s">
        <v>72</v>
      </c>
      <c r="C187" s="148"/>
      <c r="D187" s="146">
        <v>65406471.890000001</v>
      </c>
      <c r="E187" s="146"/>
      <c r="F187" s="155">
        <v>52231</v>
      </c>
      <c r="G187" s="148"/>
      <c r="H187" s="163" t="s">
        <v>73</v>
      </c>
      <c r="J187" s="157">
        <v>-8</v>
      </c>
      <c r="K187" s="164"/>
      <c r="L187" s="149">
        <f>+ROUND(N187*D187/100,0)</f>
        <v>2073385</v>
      </c>
      <c r="M187" s="165"/>
      <c r="N187" s="158">
        <v>3.17</v>
      </c>
      <c r="O187" s="146"/>
      <c r="P187" s="155">
        <v>52231</v>
      </c>
      <c r="Q187" s="152"/>
      <c r="R187" s="155" t="s">
        <v>74</v>
      </c>
      <c r="T187" s="159">
        <v>-8</v>
      </c>
      <c r="U187" s="160"/>
      <c r="V187" s="153">
        <v>2390608</v>
      </c>
      <c r="W187" s="161"/>
      <c r="X187" s="162">
        <v>3.66</v>
      </c>
      <c r="Y187" s="41"/>
      <c r="Z187" s="153">
        <f>+V187-L187</f>
        <v>317223</v>
      </c>
    </row>
    <row r="188" spans="1:26" x14ac:dyDescent="0.25">
      <c r="A188" s="116">
        <v>315</v>
      </c>
      <c r="B188" s="36" t="s">
        <v>75</v>
      </c>
      <c r="C188" s="148"/>
      <c r="D188" s="146">
        <v>33635750.100000001</v>
      </c>
      <c r="E188" s="146"/>
      <c r="F188" s="155">
        <v>52231</v>
      </c>
      <c r="G188" s="148"/>
      <c r="H188" s="163" t="s">
        <v>76</v>
      </c>
      <c r="J188" s="157">
        <v>-6</v>
      </c>
      <c r="K188" s="164"/>
      <c r="L188" s="149">
        <f>+ROUND(N188*D188/100,0)</f>
        <v>662624</v>
      </c>
      <c r="M188" s="165"/>
      <c r="N188" s="158">
        <v>1.97</v>
      </c>
      <c r="O188" s="146"/>
      <c r="P188" s="155">
        <v>52231</v>
      </c>
      <c r="Q188" s="152"/>
      <c r="R188" s="155" t="s">
        <v>77</v>
      </c>
      <c r="T188" s="159">
        <v>-7</v>
      </c>
      <c r="U188" s="160"/>
      <c r="V188" s="153">
        <v>930212</v>
      </c>
      <c r="W188" s="161"/>
      <c r="X188" s="162">
        <v>2.77</v>
      </c>
      <c r="Y188" s="41"/>
      <c r="Z188" s="153">
        <f>+V188-L188</f>
        <v>267588</v>
      </c>
    </row>
    <row r="189" spans="1:26" x14ac:dyDescent="0.25">
      <c r="A189" s="116">
        <v>316</v>
      </c>
      <c r="B189" s="36" t="s">
        <v>78</v>
      </c>
      <c r="C189" s="148"/>
      <c r="D189" s="146">
        <v>746350.41</v>
      </c>
      <c r="E189" s="146"/>
      <c r="F189" s="155">
        <v>52231</v>
      </c>
      <c r="G189" s="148"/>
      <c r="H189" s="163" t="s">
        <v>79</v>
      </c>
      <c r="J189" s="157">
        <v>-8</v>
      </c>
      <c r="K189" s="164"/>
      <c r="L189" s="149">
        <f>+ROUND(N189*D189/100,0)</f>
        <v>22988</v>
      </c>
      <c r="M189" s="165"/>
      <c r="N189" s="158">
        <v>3.08</v>
      </c>
      <c r="O189" s="146"/>
      <c r="P189" s="155">
        <v>52231</v>
      </c>
      <c r="Q189" s="152"/>
      <c r="R189" s="155" t="s">
        <v>80</v>
      </c>
      <c r="T189" s="159">
        <v>-5</v>
      </c>
      <c r="U189" s="160"/>
      <c r="V189" s="153">
        <v>23951</v>
      </c>
      <c r="W189" s="161"/>
      <c r="X189" s="162">
        <v>3.21</v>
      </c>
      <c r="Y189" s="41"/>
      <c r="Z189" s="153">
        <f>+V189-L189</f>
        <v>963</v>
      </c>
    </row>
    <row r="190" spans="1:26" x14ac:dyDescent="0.25">
      <c r="A190" s="116"/>
      <c r="B190" s="42" t="s">
        <v>125</v>
      </c>
      <c r="C190" s="148"/>
      <c r="D190" s="166">
        <f>+SUBTOTAL(9,D184:D189)</f>
        <v>392550376.56000006</v>
      </c>
      <c r="E190" s="146"/>
      <c r="F190" s="147"/>
      <c r="G190" s="148"/>
      <c r="H190" s="40"/>
      <c r="J190" s="126"/>
      <c r="K190" s="164"/>
      <c r="L190" s="167">
        <f>+SUBTOTAL(9,L184:L189)</f>
        <v>10729888</v>
      </c>
      <c r="M190" s="165"/>
      <c r="N190" s="43">
        <f>+ROUND(L190/$D190*100,2)</f>
        <v>2.73</v>
      </c>
      <c r="O190" s="146"/>
      <c r="P190" s="151"/>
      <c r="Q190" s="152"/>
      <c r="T190" s="130"/>
      <c r="U190" s="160"/>
      <c r="V190" s="168">
        <f>+SUBTOTAL(9,V184:V189)</f>
        <v>14262938</v>
      </c>
      <c r="W190" s="161"/>
      <c r="X190" s="44">
        <f>+ROUND(V190/$D190*100,2)</f>
        <v>3.63</v>
      </c>
      <c r="Y190" s="41"/>
      <c r="Z190" s="168">
        <f>+SUBTOTAL(9,Z184:Z189)</f>
        <v>3533050</v>
      </c>
    </row>
    <row r="191" spans="1:26" x14ac:dyDescent="0.25">
      <c r="A191" s="116"/>
      <c r="B191" s="36"/>
      <c r="C191" s="148"/>
      <c r="D191" s="146"/>
      <c r="E191" s="146"/>
      <c r="F191" s="147"/>
      <c r="G191" s="148"/>
      <c r="H191" s="40"/>
      <c r="J191" s="126"/>
      <c r="K191" s="164"/>
      <c r="L191" s="149"/>
      <c r="M191" s="165"/>
      <c r="N191" s="150"/>
      <c r="O191" s="146"/>
      <c r="P191" s="151"/>
      <c r="Q191" s="152"/>
      <c r="T191" s="130"/>
      <c r="U191" s="160"/>
      <c r="V191" s="153"/>
      <c r="W191" s="161"/>
      <c r="X191" s="154"/>
      <c r="Y191" s="41"/>
      <c r="Z191" s="153"/>
    </row>
    <row r="192" spans="1:26" x14ac:dyDescent="0.25">
      <c r="A192" s="116"/>
      <c r="B192" s="36" t="s">
        <v>126</v>
      </c>
      <c r="C192" s="148"/>
      <c r="D192" s="146"/>
      <c r="E192" s="146"/>
      <c r="F192" s="147"/>
      <c r="G192" s="148"/>
      <c r="H192" s="40"/>
      <c r="J192" s="126"/>
      <c r="K192" s="164"/>
      <c r="L192" s="149"/>
      <c r="M192" s="165"/>
      <c r="N192" s="150"/>
      <c r="O192" s="146"/>
      <c r="P192" s="151"/>
      <c r="Q192" s="152"/>
      <c r="T192" s="130"/>
      <c r="U192" s="160"/>
      <c r="V192" s="153"/>
      <c r="W192" s="161"/>
      <c r="X192" s="154"/>
      <c r="Y192" s="41"/>
      <c r="Z192" s="153"/>
    </row>
    <row r="193" spans="1:26" x14ac:dyDescent="0.25">
      <c r="A193" s="116">
        <v>311</v>
      </c>
      <c r="B193" s="36" t="s">
        <v>66</v>
      </c>
      <c r="C193" s="148"/>
      <c r="D193" s="146">
        <v>12358955.699999999</v>
      </c>
      <c r="E193" s="146"/>
      <c r="F193" s="155">
        <v>52231</v>
      </c>
      <c r="G193" s="148"/>
      <c r="H193" s="163" t="s">
        <v>67</v>
      </c>
      <c r="J193" s="157">
        <v>-7</v>
      </c>
      <c r="K193" s="164"/>
      <c r="L193" s="149">
        <f>+ROUND(N193*D193/100,0)</f>
        <v>238528</v>
      </c>
      <c r="M193" s="165"/>
      <c r="N193" s="158">
        <v>1.93</v>
      </c>
      <c r="O193" s="146"/>
      <c r="P193" s="155">
        <v>52231</v>
      </c>
      <c r="Q193" s="152"/>
      <c r="R193" s="155" t="s">
        <v>68</v>
      </c>
      <c r="T193" s="159">
        <v>-7</v>
      </c>
      <c r="U193" s="160"/>
      <c r="V193" s="153">
        <v>294203</v>
      </c>
      <c r="W193" s="161"/>
      <c r="X193" s="162">
        <v>2.38</v>
      </c>
      <c r="Y193" s="41"/>
      <c r="Z193" s="153">
        <f>+V193-L193</f>
        <v>55675</v>
      </c>
    </row>
    <row r="194" spans="1:26" x14ac:dyDescent="0.25">
      <c r="A194" s="116">
        <v>312</v>
      </c>
      <c r="B194" s="36" t="s">
        <v>69</v>
      </c>
      <c r="C194" s="148"/>
      <c r="D194" s="146">
        <v>176092195.05000001</v>
      </c>
      <c r="E194" s="146"/>
      <c r="F194" s="155">
        <v>52231</v>
      </c>
      <c r="G194" s="148"/>
      <c r="H194" s="163" t="s">
        <v>70</v>
      </c>
      <c r="J194" s="157">
        <v>-6</v>
      </c>
      <c r="K194" s="164"/>
      <c r="L194" s="149">
        <f>+ROUND(N194*D194/100,0)</f>
        <v>4912972</v>
      </c>
      <c r="M194" s="165"/>
      <c r="N194" s="158">
        <v>2.79</v>
      </c>
      <c r="O194" s="146"/>
      <c r="P194" s="155">
        <v>52231</v>
      </c>
      <c r="Q194" s="152"/>
      <c r="R194" s="155" t="s">
        <v>71</v>
      </c>
      <c r="T194" s="159">
        <v>-8</v>
      </c>
      <c r="U194" s="160"/>
      <c r="V194" s="153">
        <v>6741163</v>
      </c>
      <c r="W194" s="161"/>
      <c r="X194" s="162">
        <v>3.83</v>
      </c>
      <c r="Y194" s="41"/>
      <c r="Z194" s="153">
        <f>+V194-L194</f>
        <v>1828191</v>
      </c>
    </row>
    <row r="195" spans="1:26" x14ac:dyDescent="0.25">
      <c r="A195" s="116">
        <v>314</v>
      </c>
      <c r="B195" s="36" t="s">
        <v>72</v>
      </c>
      <c r="C195" s="148"/>
      <c r="D195" s="146">
        <v>45047013.380000003</v>
      </c>
      <c r="E195" s="146"/>
      <c r="F195" s="155">
        <v>52231</v>
      </c>
      <c r="G195" s="148"/>
      <c r="H195" s="163" t="s">
        <v>73</v>
      </c>
      <c r="J195" s="157">
        <v>-8</v>
      </c>
      <c r="K195" s="164"/>
      <c r="L195" s="149">
        <f>+ROUND(N195*D195/100,0)</f>
        <v>1427990</v>
      </c>
      <c r="M195" s="165"/>
      <c r="N195" s="158">
        <v>3.17</v>
      </c>
      <c r="O195" s="146"/>
      <c r="P195" s="155">
        <v>52231</v>
      </c>
      <c r="Q195" s="152"/>
      <c r="R195" s="155" t="s">
        <v>74</v>
      </c>
      <c r="T195" s="159">
        <v>-8</v>
      </c>
      <c r="U195" s="160"/>
      <c r="V195" s="153">
        <v>1655478</v>
      </c>
      <c r="W195" s="161"/>
      <c r="X195" s="162">
        <v>3.68</v>
      </c>
      <c r="Y195" s="41"/>
      <c r="Z195" s="153">
        <f>+V195-L195</f>
        <v>227488</v>
      </c>
    </row>
    <row r="196" spans="1:26" x14ac:dyDescent="0.25">
      <c r="A196" s="116">
        <v>315</v>
      </c>
      <c r="B196" s="36" t="s">
        <v>75</v>
      </c>
      <c r="C196" s="148"/>
      <c r="D196" s="146">
        <v>16812098.510000002</v>
      </c>
      <c r="E196" s="146"/>
      <c r="F196" s="155">
        <v>52231</v>
      </c>
      <c r="G196" s="148"/>
      <c r="H196" s="163" t="s">
        <v>76</v>
      </c>
      <c r="J196" s="157">
        <v>-6</v>
      </c>
      <c r="K196" s="164"/>
      <c r="L196" s="149">
        <f>+ROUND(N196*D196/100,0)</f>
        <v>331198</v>
      </c>
      <c r="M196" s="165"/>
      <c r="N196" s="158">
        <v>1.97</v>
      </c>
      <c r="O196" s="146"/>
      <c r="P196" s="155">
        <v>52231</v>
      </c>
      <c r="Q196" s="152"/>
      <c r="R196" s="155" t="s">
        <v>77</v>
      </c>
      <c r="T196" s="159">
        <v>-7</v>
      </c>
      <c r="U196" s="160"/>
      <c r="V196" s="153">
        <v>433465</v>
      </c>
      <c r="W196" s="161"/>
      <c r="X196" s="162">
        <v>2.58</v>
      </c>
      <c r="Y196" s="41"/>
      <c r="Z196" s="153">
        <f>+V196-L196</f>
        <v>102267</v>
      </c>
    </row>
    <row r="197" spans="1:26" x14ac:dyDescent="0.25">
      <c r="A197" s="116"/>
      <c r="B197" s="42" t="s">
        <v>127</v>
      </c>
      <c r="C197" s="148"/>
      <c r="D197" s="166">
        <f>+SUBTOTAL(9,D192:D196)</f>
        <v>250310262.63999999</v>
      </c>
      <c r="E197" s="146"/>
      <c r="F197" s="147"/>
      <c r="G197" s="148"/>
      <c r="H197" s="40"/>
      <c r="J197" s="126"/>
      <c r="K197" s="164"/>
      <c r="L197" s="167">
        <f>+SUBTOTAL(9,L192:L196)</f>
        <v>6910688</v>
      </c>
      <c r="M197" s="165"/>
      <c r="N197" s="43">
        <f>+ROUND(L197/$D197*100,2)</f>
        <v>2.76</v>
      </c>
      <c r="O197" s="146"/>
      <c r="P197" s="151"/>
      <c r="Q197" s="152"/>
      <c r="T197" s="130"/>
      <c r="U197" s="160"/>
      <c r="V197" s="168">
        <f>+SUBTOTAL(9,V192:V196)</f>
        <v>9124309</v>
      </c>
      <c r="W197" s="161"/>
      <c r="X197" s="44">
        <f>+ROUND(V197/$D197*100,2)</f>
        <v>3.65</v>
      </c>
      <c r="Y197" s="41"/>
      <c r="Z197" s="168">
        <f>+SUBTOTAL(9,Z192:Z196)</f>
        <v>2213621</v>
      </c>
    </row>
    <row r="198" spans="1:26" x14ac:dyDescent="0.25">
      <c r="A198" s="116"/>
      <c r="B198" s="36"/>
      <c r="C198" s="148"/>
      <c r="D198" s="146"/>
      <c r="E198" s="146"/>
      <c r="F198" s="147"/>
      <c r="G198" s="148"/>
      <c r="H198" s="40"/>
      <c r="J198" s="126"/>
      <c r="K198" s="164"/>
      <c r="L198" s="149"/>
      <c r="M198" s="165"/>
      <c r="N198" s="150"/>
      <c r="O198" s="146"/>
      <c r="P198" s="151"/>
      <c r="Q198" s="152"/>
      <c r="T198" s="130"/>
      <c r="U198" s="160"/>
      <c r="V198" s="153"/>
      <c r="W198" s="161"/>
      <c r="X198" s="154"/>
      <c r="Y198" s="41"/>
      <c r="Z198" s="153"/>
    </row>
    <row r="199" spans="1:26" x14ac:dyDescent="0.25">
      <c r="A199" s="116"/>
      <c r="B199" s="36" t="s">
        <v>128</v>
      </c>
      <c r="C199" s="148"/>
      <c r="D199" s="146"/>
      <c r="E199" s="146"/>
      <c r="F199" s="147"/>
      <c r="G199" s="148"/>
      <c r="H199" s="40"/>
      <c r="J199" s="126"/>
      <c r="K199" s="164"/>
      <c r="L199" s="149"/>
      <c r="M199" s="165"/>
      <c r="N199" s="150"/>
      <c r="O199" s="146"/>
      <c r="P199" s="151"/>
      <c r="Q199" s="152"/>
      <c r="T199" s="130"/>
      <c r="U199" s="160"/>
      <c r="V199" s="153"/>
      <c r="W199" s="161"/>
      <c r="X199" s="154"/>
      <c r="Y199" s="41"/>
      <c r="Z199" s="153"/>
    </row>
    <row r="200" spans="1:26" x14ac:dyDescent="0.25">
      <c r="A200" s="116">
        <v>311</v>
      </c>
      <c r="B200" s="36" t="s">
        <v>66</v>
      </c>
      <c r="C200" s="148"/>
      <c r="D200" s="146">
        <v>55142197.890000001</v>
      </c>
      <c r="E200" s="146"/>
      <c r="F200" s="155">
        <v>52231</v>
      </c>
      <c r="G200" s="148"/>
      <c r="H200" s="163" t="s">
        <v>67</v>
      </c>
      <c r="J200" s="157">
        <v>-7</v>
      </c>
      <c r="K200" s="164"/>
      <c r="L200" s="149">
        <f>+ROUND(N200*D200/100,0)</f>
        <v>1064244</v>
      </c>
      <c r="M200" s="165"/>
      <c r="N200" s="158">
        <v>1.93</v>
      </c>
      <c r="O200" s="146"/>
      <c r="P200" s="155">
        <v>52231</v>
      </c>
      <c r="Q200" s="152"/>
      <c r="R200" s="155" t="s">
        <v>68</v>
      </c>
      <c r="T200" s="159">
        <v>-7</v>
      </c>
      <c r="U200" s="160"/>
      <c r="V200" s="153">
        <v>1312301</v>
      </c>
      <c r="W200" s="161"/>
      <c r="X200" s="162">
        <v>2.38</v>
      </c>
      <c r="Y200" s="41"/>
      <c r="Z200" s="153">
        <f>+V200-L200</f>
        <v>248057</v>
      </c>
    </row>
    <row r="201" spans="1:26" x14ac:dyDescent="0.25">
      <c r="A201" s="116">
        <v>312</v>
      </c>
      <c r="B201" s="36" t="s">
        <v>69</v>
      </c>
      <c r="C201" s="148"/>
      <c r="D201" s="146">
        <v>306531239.07999998</v>
      </c>
      <c r="E201" s="146"/>
      <c r="F201" s="155">
        <v>52231</v>
      </c>
      <c r="G201" s="148"/>
      <c r="H201" s="163" t="s">
        <v>70</v>
      </c>
      <c r="J201" s="157">
        <v>-6</v>
      </c>
      <c r="K201" s="164"/>
      <c r="L201" s="149">
        <f>+ROUND(N201*D201/100,0)</f>
        <v>8552222</v>
      </c>
      <c r="M201" s="165"/>
      <c r="N201" s="158">
        <v>2.79</v>
      </c>
      <c r="O201" s="146"/>
      <c r="P201" s="155">
        <v>52231</v>
      </c>
      <c r="Q201" s="152"/>
      <c r="R201" s="155" t="s">
        <v>71</v>
      </c>
      <c r="T201" s="159">
        <v>-8</v>
      </c>
      <c r="U201" s="160"/>
      <c r="V201" s="153">
        <v>10052897</v>
      </c>
      <c r="W201" s="161"/>
      <c r="X201" s="162">
        <v>3.28</v>
      </c>
      <c r="Y201" s="41"/>
      <c r="Z201" s="153">
        <f>+V201-L201</f>
        <v>1500675</v>
      </c>
    </row>
    <row r="202" spans="1:26" x14ac:dyDescent="0.25">
      <c r="A202" s="116">
        <v>314</v>
      </c>
      <c r="B202" s="36" t="s">
        <v>72</v>
      </c>
      <c r="C202" s="148"/>
      <c r="D202" s="146">
        <v>85622453.010000005</v>
      </c>
      <c r="E202" s="146"/>
      <c r="F202" s="155">
        <v>52231</v>
      </c>
      <c r="G202" s="148"/>
      <c r="H202" s="163" t="s">
        <v>73</v>
      </c>
      <c r="J202" s="157">
        <v>-8</v>
      </c>
      <c r="K202" s="164"/>
      <c r="L202" s="149">
        <f>+ROUND(N202*D202/100,0)</f>
        <v>2714232</v>
      </c>
      <c r="M202" s="165"/>
      <c r="N202" s="158">
        <v>3.17</v>
      </c>
      <c r="O202" s="146"/>
      <c r="P202" s="155">
        <v>52231</v>
      </c>
      <c r="Q202" s="152"/>
      <c r="R202" s="155" t="s">
        <v>74</v>
      </c>
      <c r="T202" s="159">
        <v>-7</v>
      </c>
      <c r="U202" s="160"/>
      <c r="V202" s="153">
        <v>3325226</v>
      </c>
      <c r="W202" s="161"/>
      <c r="X202" s="162">
        <v>3.88</v>
      </c>
      <c r="Y202" s="41"/>
      <c r="Z202" s="153">
        <f>+V202-L202</f>
        <v>610994</v>
      </c>
    </row>
    <row r="203" spans="1:26" x14ac:dyDescent="0.25">
      <c r="A203" s="116">
        <v>315</v>
      </c>
      <c r="B203" s="36" t="s">
        <v>75</v>
      </c>
      <c r="C203" s="148"/>
      <c r="D203" s="146">
        <v>54041567.460000001</v>
      </c>
      <c r="E203" s="146"/>
      <c r="F203" s="155">
        <v>52231</v>
      </c>
      <c r="G203" s="148"/>
      <c r="H203" s="163" t="s">
        <v>76</v>
      </c>
      <c r="J203" s="157">
        <v>-6</v>
      </c>
      <c r="K203" s="164"/>
      <c r="L203" s="149">
        <f>+ROUND(N203*D203/100,0)</f>
        <v>1064619</v>
      </c>
      <c r="M203" s="165"/>
      <c r="N203" s="158">
        <v>1.97</v>
      </c>
      <c r="O203" s="146"/>
      <c r="P203" s="155">
        <v>52231</v>
      </c>
      <c r="Q203" s="152"/>
      <c r="R203" s="155" t="s">
        <v>77</v>
      </c>
      <c r="T203" s="159">
        <v>-7</v>
      </c>
      <c r="U203" s="160"/>
      <c r="V203" s="153">
        <v>1343204</v>
      </c>
      <c r="W203" s="161"/>
      <c r="X203" s="162">
        <v>2.4900000000000002</v>
      </c>
      <c r="Y203" s="41"/>
      <c r="Z203" s="153">
        <f>+V203-L203</f>
        <v>278585</v>
      </c>
    </row>
    <row r="204" spans="1:26" x14ac:dyDescent="0.25">
      <c r="A204" s="116">
        <v>316</v>
      </c>
      <c r="B204" s="36" t="s">
        <v>78</v>
      </c>
      <c r="C204" s="148"/>
      <c r="D204" s="146">
        <v>1529204.78</v>
      </c>
      <c r="E204" s="146"/>
      <c r="F204" s="155">
        <v>52231</v>
      </c>
      <c r="G204" s="148"/>
      <c r="H204" s="163" t="s">
        <v>79</v>
      </c>
      <c r="J204" s="157">
        <v>-8</v>
      </c>
      <c r="K204" s="164"/>
      <c r="L204" s="149">
        <f>+ROUND(N204*D204/100,0)</f>
        <v>47100</v>
      </c>
      <c r="M204" s="165"/>
      <c r="N204" s="158">
        <v>3.08</v>
      </c>
      <c r="O204" s="146"/>
      <c r="P204" s="155">
        <v>52231</v>
      </c>
      <c r="Q204" s="152"/>
      <c r="R204" s="155" t="s">
        <v>80</v>
      </c>
      <c r="T204" s="159">
        <v>-5</v>
      </c>
      <c r="U204" s="160"/>
      <c r="V204" s="153">
        <v>50855</v>
      </c>
      <c r="W204" s="161"/>
      <c r="X204" s="162">
        <v>3.33</v>
      </c>
      <c r="Y204" s="41"/>
      <c r="Z204" s="153">
        <f>+V204-L204</f>
        <v>3755</v>
      </c>
    </row>
    <row r="205" spans="1:26" x14ac:dyDescent="0.25">
      <c r="A205" s="116"/>
      <c r="B205" s="42" t="s">
        <v>129</v>
      </c>
      <c r="C205" s="148"/>
      <c r="D205" s="166">
        <f>+SUBTOTAL(9,D199:D204)</f>
        <v>502866662.21999991</v>
      </c>
      <c r="E205" s="146"/>
      <c r="F205" s="147"/>
      <c r="G205" s="148"/>
      <c r="H205" s="40"/>
      <c r="J205" s="126"/>
      <c r="K205" s="164"/>
      <c r="L205" s="167">
        <f>+SUBTOTAL(9,L199:L204)</f>
        <v>13442417</v>
      </c>
      <c r="M205" s="165"/>
      <c r="N205" s="43">
        <f>+ROUND(L205/$D205*100,2)</f>
        <v>2.67</v>
      </c>
      <c r="O205" s="146"/>
      <c r="P205" s="151"/>
      <c r="Q205" s="152"/>
      <c r="T205" s="130"/>
      <c r="U205" s="160"/>
      <c r="V205" s="168">
        <f>+SUBTOTAL(9,V199:V204)</f>
        <v>16084483</v>
      </c>
      <c r="W205" s="161"/>
      <c r="X205" s="44">
        <f>+ROUND(V205/$D205*100,2)</f>
        <v>3.2</v>
      </c>
      <c r="Y205" s="41"/>
      <c r="Z205" s="168">
        <f>+SUBTOTAL(9,Z199:Z204)</f>
        <v>2642066</v>
      </c>
    </row>
    <row r="206" spans="1:26" x14ac:dyDescent="0.25">
      <c r="A206" s="116"/>
      <c r="B206" s="42"/>
      <c r="C206" s="148"/>
      <c r="D206" s="146"/>
      <c r="E206" s="146"/>
      <c r="F206" s="147"/>
      <c r="G206" s="148"/>
      <c r="H206" s="40"/>
      <c r="J206" s="126"/>
      <c r="K206" s="164"/>
      <c r="L206" s="149"/>
      <c r="M206" s="165"/>
      <c r="N206" s="43"/>
      <c r="O206" s="146"/>
      <c r="P206" s="151"/>
      <c r="Q206" s="152"/>
      <c r="T206" s="130"/>
      <c r="U206" s="160"/>
      <c r="V206" s="153"/>
      <c r="W206" s="161"/>
      <c r="X206" s="44"/>
      <c r="Y206" s="41"/>
      <c r="Z206" s="153"/>
    </row>
    <row r="207" spans="1:26" x14ac:dyDescent="0.25">
      <c r="A207" s="116"/>
      <c r="B207" s="36" t="s">
        <v>130</v>
      </c>
      <c r="C207" s="148"/>
      <c r="D207" s="146"/>
      <c r="E207" s="146"/>
      <c r="F207" s="147"/>
      <c r="G207" s="148"/>
      <c r="H207" s="40"/>
      <c r="J207" s="126"/>
      <c r="K207" s="164"/>
      <c r="L207" s="149"/>
      <c r="M207" s="165"/>
      <c r="N207" s="43"/>
      <c r="O207" s="146"/>
      <c r="P207" s="151"/>
      <c r="Q207" s="152"/>
      <c r="T207" s="130"/>
      <c r="U207" s="160"/>
      <c r="V207" s="153"/>
      <c r="W207" s="161"/>
      <c r="X207" s="44"/>
      <c r="Y207" s="41"/>
      <c r="Z207" s="153"/>
    </row>
    <row r="208" spans="1:26" x14ac:dyDescent="0.25">
      <c r="A208" s="116">
        <v>311</v>
      </c>
      <c r="B208" s="36" t="s">
        <v>66</v>
      </c>
      <c r="C208" s="148"/>
      <c r="D208" s="146">
        <v>9299143.0199999996</v>
      </c>
      <c r="E208" s="146"/>
      <c r="F208" s="155">
        <v>52231</v>
      </c>
      <c r="G208" s="148"/>
      <c r="H208" s="163" t="s">
        <v>67</v>
      </c>
      <c r="J208" s="157">
        <v>-7</v>
      </c>
      <c r="K208" s="164"/>
      <c r="L208" s="149">
        <f>+ROUND(N208*D208/100,0)</f>
        <v>179473</v>
      </c>
      <c r="M208" s="165"/>
      <c r="N208" s="158">
        <v>1.93</v>
      </c>
      <c r="O208" s="146"/>
      <c r="P208" s="155">
        <v>52231</v>
      </c>
      <c r="Q208" s="152"/>
      <c r="R208" s="155" t="s">
        <v>68</v>
      </c>
      <c r="T208" s="159">
        <v>-7</v>
      </c>
      <c r="U208" s="160"/>
      <c r="V208" s="153">
        <v>216202</v>
      </c>
      <c r="W208" s="161"/>
      <c r="X208" s="162">
        <v>2.3199999999999998</v>
      </c>
      <c r="Y208" s="41"/>
      <c r="Z208" s="153">
        <f>+V208-L208</f>
        <v>36729</v>
      </c>
    </row>
    <row r="209" spans="1:26" x14ac:dyDescent="0.25">
      <c r="A209" s="116">
        <v>312</v>
      </c>
      <c r="B209" s="36" t="s">
        <v>69</v>
      </c>
      <c r="C209" s="148"/>
      <c r="D209" s="146">
        <v>11569181.539999999</v>
      </c>
      <c r="E209" s="146"/>
      <c r="F209" s="155">
        <v>52231</v>
      </c>
      <c r="G209" s="148"/>
      <c r="H209" s="163" t="s">
        <v>70</v>
      </c>
      <c r="J209" s="157">
        <v>-6</v>
      </c>
      <c r="K209" s="164"/>
      <c r="L209" s="149">
        <f>+ROUND(N209*D209/100,0)</f>
        <v>322780</v>
      </c>
      <c r="M209" s="165"/>
      <c r="N209" s="158">
        <v>2.79</v>
      </c>
      <c r="O209" s="146"/>
      <c r="P209" s="155">
        <v>52231</v>
      </c>
      <c r="Q209" s="152"/>
      <c r="R209" s="155" t="s">
        <v>71</v>
      </c>
      <c r="T209" s="159">
        <v>-8</v>
      </c>
      <c r="U209" s="160"/>
      <c r="V209" s="153">
        <v>398899</v>
      </c>
      <c r="W209" s="161"/>
      <c r="X209" s="162">
        <v>3.45</v>
      </c>
      <c r="Y209" s="41"/>
      <c r="Z209" s="153">
        <f>+V209-L209</f>
        <v>76119</v>
      </c>
    </row>
    <row r="210" spans="1:26" x14ac:dyDescent="0.25">
      <c r="A210" s="116">
        <v>314</v>
      </c>
      <c r="B210" s="36" t="s">
        <v>72</v>
      </c>
      <c r="C210" s="148"/>
      <c r="D210" s="146">
        <v>3724355.46</v>
      </c>
      <c r="E210" s="146"/>
      <c r="F210" s="155">
        <v>52231</v>
      </c>
      <c r="G210" s="148"/>
      <c r="H210" s="163" t="s">
        <v>73</v>
      </c>
      <c r="J210" s="157">
        <v>-8</v>
      </c>
      <c r="K210" s="164"/>
      <c r="L210" s="149">
        <f>+ROUND(N210*D210/100,0)</f>
        <v>118062</v>
      </c>
      <c r="M210" s="165"/>
      <c r="N210" s="158">
        <v>3.17</v>
      </c>
      <c r="O210" s="146"/>
      <c r="P210" s="155">
        <v>52231</v>
      </c>
      <c r="Q210" s="152"/>
      <c r="R210" s="155" t="s">
        <v>74</v>
      </c>
      <c r="T210" s="159">
        <v>-8</v>
      </c>
      <c r="U210" s="160"/>
      <c r="V210" s="153">
        <v>126346</v>
      </c>
      <c r="W210" s="161"/>
      <c r="X210" s="162">
        <v>3.39</v>
      </c>
      <c r="Y210" s="41"/>
      <c r="Z210" s="153">
        <f>+V210-L210</f>
        <v>8284</v>
      </c>
    </row>
    <row r="211" spans="1:26" x14ac:dyDescent="0.25">
      <c r="A211" s="116">
        <v>315</v>
      </c>
      <c r="B211" s="36" t="s">
        <v>75</v>
      </c>
      <c r="C211" s="148"/>
      <c r="D211" s="146">
        <v>101028.46</v>
      </c>
      <c r="E211" s="146"/>
      <c r="F211" s="155">
        <v>52231</v>
      </c>
      <c r="G211" s="148"/>
      <c r="H211" s="163" t="s">
        <v>76</v>
      </c>
      <c r="J211" s="157">
        <v>-6</v>
      </c>
      <c r="K211" s="164"/>
      <c r="L211" s="149">
        <f>+ROUND(N211*D211/100,0)</f>
        <v>1990</v>
      </c>
      <c r="M211" s="165"/>
      <c r="N211" s="158">
        <v>1.97</v>
      </c>
      <c r="O211" s="146"/>
      <c r="P211" s="155">
        <v>52231</v>
      </c>
      <c r="Q211" s="152"/>
      <c r="R211" s="155" t="s">
        <v>77</v>
      </c>
      <c r="T211" s="159">
        <v>-6</v>
      </c>
      <c r="U211" s="160"/>
      <c r="V211" s="153">
        <v>3448</v>
      </c>
      <c r="W211" s="161"/>
      <c r="X211" s="162">
        <v>3.41</v>
      </c>
      <c r="Y211" s="41"/>
      <c r="Z211" s="153">
        <f>+V211-L211</f>
        <v>1458</v>
      </c>
    </row>
    <row r="212" spans="1:26" x14ac:dyDescent="0.25">
      <c r="A212" s="116">
        <v>316</v>
      </c>
      <c r="B212" s="36" t="s">
        <v>78</v>
      </c>
      <c r="C212" s="148"/>
      <c r="D212" s="169">
        <v>766114.51</v>
      </c>
      <c r="E212" s="146"/>
      <c r="F212" s="155">
        <v>52231</v>
      </c>
      <c r="G212" s="148"/>
      <c r="H212" s="163" t="s">
        <v>79</v>
      </c>
      <c r="J212" s="157">
        <v>-8</v>
      </c>
      <c r="K212" s="164"/>
      <c r="L212" s="170">
        <f>+ROUND(N212*D212/100,0)</f>
        <v>23596</v>
      </c>
      <c r="M212" s="165"/>
      <c r="N212" s="158">
        <v>3.08</v>
      </c>
      <c r="O212" s="146"/>
      <c r="P212" s="155">
        <v>52231</v>
      </c>
      <c r="Q212" s="152"/>
      <c r="R212" s="155" t="s">
        <v>80</v>
      </c>
      <c r="T212" s="159">
        <v>-5</v>
      </c>
      <c r="U212" s="160"/>
      <c r="V212" s="171">
        <v>24199</v>
      </c>
      <c r="W212" s="161"/>
      <c r="X212" s="162">
        <v>3.16</v>
      </c>
      <c r="Y212" s="41"/>
      <c r="Z212" s="171">
        <f>+V212-L212</f>
        <v>603</v>
      </c>
    </row>
    <row r="213" spans="1:26" x14ac:dyDescent="0.25">
      <c r="A213" s="116"/>
      <c r="B213" s="42" t="s">
        <v>131</v>
      </c>
      <c r="C213" s="148"/>
      <c r="D213" s="146">
        <f>SUBTOTAL(9,D207:D212)</f>
        <v>25459822.990000002</v>
      </c>
      <c r="E213" s="146"/>
      <c r="F213" s="147"/>
      <c r="G213" s="148"/>
      <c r="H213" s="40"/>
      <c r="J213" s="126"/>
      <c r="K213" s="164"/>
      <c r="L213" s="149">
        <f>SUBTOTAL(9,L207:L212)</f>
        <v>645901</v>
      </c>
      <c r="M213" s="165"/>
      <c r="N213" s="43">
        <f>+ROUND(L213/$D213*100,2)</f>
        <v>2.54</v>
      </c>
      <c r="O213" s="146"/>
      <c r="P213" s="151"/>
      <c r="Q213" s="152"/>
      <c r="T213" s="130"/>
      <c r="U213" s="160"/>
      <c r="V213" s="153">
        <f>SUBTOTAL(9,V207:V212)</f>
        <v>769094</v>
      </c>
      <c r="W213" s="161"/>
      <c r="X213" s="44">
        <v>5.54</v>
      </c>
      <c r="Y213" s="41"/>
      <c r="Z213" s="153">
        <f>SUBTOTAL(9,Z207:Z212)</f>
        <v>123193</v>
      </c>
    </row>
    <row r="214" spans="1:26" x14ac:dyDescent="0.25">
      <c r="A214" s="116"/>
      <c r="B214" s="42"/>
      <c r="C214" s="148"/>
      <c r="D214" s="146"/>
      <c r="E214" s="146"/>
      <c r="F214" s="147"/>
      <c r="G214" s="148"/>
      <c r="H214" s="40"/>
      <c r="J214" s="126"/>
      <c r="K214" s="164"/>
      <c r="L214" s="149"/>
      <c r="M214" s="165"/>
      <c r="N214" s="43"/>
      <c r="O214" s="146"/>
      <c r="P214" s="151"/>
      <c r="Q214" s="152"/>
      <c r="T214" s="130"/>
      <c r="U214" s="160"/>
      <c r="V214" s="153"/>
      <c r="W214" s="161"/>
      <c r="X214" s="44"/>
      <c r="Y214" s="41"/>
      <c r="Z214" s="153"/>
    </row>
    <row r="215" spans="1:26" x14ac:dyDescent="0.25">
      <c r="A215" s="116"/>
      <c r="B215" s="36" t="s">
        <v>132</v>
      </c>
      <c r="C215" s="148"/>
      <c r="D215" s="146"/>
      <c r="E215" s="146"/>
      <c r="F215" s="147"/>
      <c r="G215" s="148"/>
      <c r="H215" s="40"/>
      <c r="J215" s="126"/>
      <c r="K215" s="164"/>
      <c r="L215" s="149"/>
      <c r="M215" s="165"/>
      <c r="N215" s="150"/>
      <c r="O215" s="146"/>
      <c r="P215" s="151"/>
      <c r="Q215" s="152"/>
      <c r="T215" s="130"/>
      <c r="U215" s="160"/>
      <c r="V215" s="153"/>
      <c r="W215" s="161"/>
      <c r="X215" s="154"/>
      <c r="Y215" s="41"/>
      <c r="Z215" s="153"/>
    </row>
    <row r="216" spans="1:26" x14ac:dyDescent="0.25">
      <c r="A216" s="116">
        <v>310.2</v>
      </c>
      <c r="B216" s="36" t="s">
        <v>64</v>
      </c>
      <c r="C216" s="148"/>
      <c r="D216" s="146">
        <v>246337.54</v>
      </c>
      <c r="E216" s="146"/>
      <c r="F216" s="155">
        <v>52231</v>
      </c>
      <c r="G216" s="148"/>
      <c r="H216" s="156" t="s">
        <v>65</v>
      </c>
      <c r="J216" s="157">
        <v>0</v>
      </c>
      <c r="K216" s="164"/>
      <c r="L216" s="149">
        <f t="shared" ref="L216:L221" si="5">+ROUND(N216*D216/100,0)</f>
        <v>3966</v>
      </c>
      <c r="M216" s="165"/>
      <c r="N216" s="158">
        <v>1.61</v>
      </c>
      <c r="O216" s="146"/>
      <c r="P216" s="155">
        <v>52231</v>
      </c>
      <c r="Q216" s="152"/>
      <c r="R216" s="155" t="s">
        <v>65</v>
      </c>
      <c r="T216" s="159">
        <v>0</v>
      </c>
      <c r="U216" s="160"/>
      <c r="V216" s="153">
        <v>5030</v>
      </c>
      <c r="W216" s="161"/>
      <c r="X216" s="162">
        <v>2.04</v>
      </c>
      <c r="Y216" s="41"/>
      <c r="Z216" s="153">
        <f t="shared" ref="Z216:Z221" si="6">+V216-L216</f>
        <v>1064</v>
      </c>
    </row>
    <row r="217" spans="1:26" x14ac:dyDescent="0.25">
      <c r="A217" s="116">
        <v>311</v>
      </c>
      <c r="B217" s="36" t="s">
        <v>66</v>
      </c>
      <c r="C217" s="148"/>
      <c r="D217" s="146">
        <v>118998210.48999999</v>
      </c>
      <c r="E217" s="146"/>
      <c r="F217" s="155">
        <v>52231</v>
      </c>
      <c r="G217" s="148"/>
      <c r="H217" s="163" t="s">
        <v>67</v>
      </c>
      <c r="J217" s="157">
        <v>-7</v>
      </c>
      <c r="K217" s="164"/>
      <c r="L217" s="149">
        <f t="shared" si="5"/>
        <v>2296665</v>
      </c>
      <c r="M217" s="165"/>
      <c r="N217" s="158">
        <v>1.93</v>
      </c>
      <c r="O217" s="146"/>
      <c r="P217" s="155">
        <v>52231</v>
      </c>
      <c r="Q217" s="152"/>
      <c r="R217" s="155" t="s">
        <v>68</v>
      </c>
      <c r="T217" s="159">
        <v>-7</v>
      </c>
      <c r="U217" s="160"/>
      <c r="V217" s="153">
        <v>3192076</v>
      </c>
      <c r="W217" s="161"/>
      <c r="X217" s="162">
        <v>2.68</v>
      </c>
      <c r="Y217" s="41"/>
      <c r="Z217" s="153">
        <f t="shared" si="6"/>
        <v>895411</v>
      </c>
    </row>
    <row r="218" spans="1:26" x14ac:dyDescent="0.25">
      <c r="A218" s="116">
        <v>312</v>
      </c>
      <c r="B218" s="36" t="s">
        <v>69</v>
      </c>
      <c r="C218" s="148"/>
      <c r="D218" s="146">
        <v>33778662.329999998</v>
      </c>
      <c r="E218" s="146"/>
      <c r="F218" s="155">
        <v>52231</v>
      </c>
      <c r="G218" s="148"/>
      <c r="H218" s="163" t="s">
        <v>70</v>
      </c>
      <c r="J218" s="157">
        <v>-6</v>
      </c>
      <c r="K218" s="164"/>
      <c r="L218" s="149">
        <f t="shared" si="5"/>
        <v>942425</v>
      </c>
      <c r="M218" s="165"/>
      <c r="N218" s="158">
        <v>2.79</v>
      </c>
      <c r="O218" s="146"/>
      <c r="P218" s="155">
        <v>52231</v>
      </c>
      <c r="Q218" s="152"/>
      <c r="R218" s="155" t="s">
        <v>71</v>
      </c>
      <c r="T218" s="159">
        <v>-8</v>
      </c>
      <c r="U218" s="160"/>
      <c r="V218" s="153">
        <v>1273378</v>
      </c>
      <c r="W218" s="161"/>
      <c r="X218" s="162">
        <v>3.77</v>
      </c>
      <c r="Y218" s="41"/>
      <c r="Z218" s="153">
        <f t="shared" si="6"/>
        <v>330953</v>
      </c>
    </row>
    <row r="219" spans="1:26" x14ac:dyDescent="0.25">
      <c r="A219" s="116">
        <v>314</v>
      </c>
      <c r="B219" s="36" t="s">
        <v>72</v>
      </c>
      <c r="C219" s="148"/>
      <c r="D219" s="146">
        <v>1174088.71</v>
      </c>
      <c r="E219" s="146"/>
      <c r="F219" s="155">
        <v>52231</v>
      </c>
      <c r="G219" s="148"/>
      <c r="H219" s="163" t="s">
        <v>73</v>
      </c>
      <c r="J219" s="157">
        <v>-8</v>
      </c>
      <c r="K219" s="164"/>
      <c r="L219" s="149">
        <f t="shared" si="5"/>
        <v>37219</v>
      </c>
      <c r="M219" s="165"/>
      <c r="N219" s="158">
        <v>3.17</v>
      </c>
      <c r="O219" s="146"/>
      <c r="P219" s="155">
        <v>52231</v>
      </c>
      <c r="Q219" s="152"/>
      <c r="R219" s="155" t="s">
        <v>74</v>
      </c>
      <c r="T219" s="159">
        <v>-8</v>
      </c>
      <c r="U219" s="160"/>
      <c r="V219" s="153">
        <v>41482</v>
      </c>
      <c r="W219" s="161"/>
      <c r="X219" s="162">
        <v>3.53</v>
      </c>
      <c r="Y219" s="41"/>
      <c r="Z219" s="153">
        <f t="shared" si="6"/>
        <v>4263</v>
      </c>
    </row>
    <row r="220" spans="1:26" x14ac:dyDescent="0.25">
      <c r="A220" s="116">
        <v>315</v>
      </c>
      <c r="B220" s="36" t="s">
        <v>75</v>
      </c>
      <c r="C220" s="148"/>
      <c r="D220" s="146">
        <v>2507307.91</v>
      </c>
      <c r="E220" s="146"/>
      <c r="F220" s="155">
        <v>52231</v>
      </c>
      <c r="G220" s="148"/>
      <c r="H220" s="163" t="s">
        <v>76</v>
      </c>
      <c r="J220" s="157">
        <v>-6</v>
      </c>
      <c r="K220" s="164"/>
      <c r="L220" s="149">
        <f t="shared" si="5"/>
        <v>49394</v>
      </c>
      <c r="M220" s="165"/>
      <c r="N220" s="158">
        <v>1.97</v>
      </c>
      <c r="O220" s="146"/>
      <c r="P220" s="155">
        <v>52231</v>
      </c>
      <c r="Q220" s="152"/>
      <c r="R220" s="155" t="s">
        <v>77</v>
      </c>
      <c r="T220" s="159">
        <v>-5</v>
      </c>
      <c r="U220" s="160"/>
      <c r="V220" s="153">
        <v>96452</v>
      </c>
      <c r="W220" s="161"/>
      <c r="X220" s="162">
        <v>3.85</v>
      </c>
      <c r="Y220" s="41"/>
      <c r="Z220" s="153">
        <f t="shared" si="6"/>
        <v>47058</v>
      </c>
    </row>
    <row r="221" spans="1:26" x14ac:dyDescent="0.25">
      <c r="A221" s="116">
        <v>316</v>
      </c>
      <c r="B221" s="36" t="s">
        <v>78</v>
      </c>
      <c r="C221" s="148"/>
      <c r="D221" s="169">
        <v>447267.8</v>
      </c>
      <c r="E221" s="146"/>
      <c r="F221" s="155">
        <v>52231</v>
      </c>
      <c r="G221" s="148"/>
      <c r="H221" s="163" t="s">
        <v>79</v>
      </c>
      <c r="J221" s="157">
        <v>-8</v>
      </c>
      <c r="K221" s="164"/>
      <c r="L221" s="170">
        <f t="shared" si="5"/>
        <v>13776</v>
      </c>
      <c r="M221" s="165"/>
      <c r="N221" s="158">
        <v>3.08</v>
      </c>
      <c r="O221" s="146"/>
      <c r="P221" s="155">
        <v>52231</v>
      </c>
      <c r="Q221" s="152"/>
      <c r="R221" s="155" t="s">
        <v>80</v>
      </c>
      <c r="T221" s="159">
        <v>-5</v>
      </c>
      <c r="U221" s="160"/>
      <c r="V221" s="171">
        <v>17667</v>
      </c>
      <c r="W221" s="161"/>
      <c r="X221" s="162">
        <v>3.95</v>
      </c>
      <c r="Y221" s="41"/>
      <c r="Z221" s="171">
        <f t="shared" si="6"/>
        <v>3891</v>
      </c>
    </row>
    <row r="222" spans="1:26" x14ac:dyDescent="0.25">
      <c r="A222" s="116"/>
      <c r="B222" s="42" t="s">
        <v>133</v>
      </c>
      <c r="C222" s="148"/>
      <c r="D222" s="146">
        <f>+SUBTOTAL(9,D215:D221)</f>
        <v>157151874.78000003</v>
      </c>
      <c r="E222" s="146"/>
      <c r="F222" s="147"/>
      <c r="G222" s="148"/>
      <c r="H222" s="40"/>
      <c r="J222" s="126"/>
      <c r="K222" s="164"/>
      <c r="L222" s="149">
        <f>+SUBTOTAL(9,L215:L221)</f>
        <v>3343445</v>
      </c>
      <c r="M222" s="165"/>
      <c r="N222" s="43">
        <f>+ROUND(L222/$D222*100,2)</f>
        <v>2.13</v>
      </c>
      <c r="O222" s="146"/>
      <c r="P222" s="151"/>
      <c r="Q222" s="152"/>
      <c r="T222" s="130"/>
      <c r="U222" s="160"/>
      <c r="V222" s="153">
        <f>+SUBTOTAL(9,V215:V221)</f>
        <v>4626085</v>
      </c>
      <c r="W222" s="161"/>
      <c r="X222" s="44">
        <f>+ROUND(V222/$D222*100,2)</f>
        <v>2.94</v>
      </c>
      <c r="Y222" s="41"/>
      <c r="Z222" s="153">
        <f>+SUBTOTAL(9,Z215:Z221)</f>
        <v>1282640</v>
      </c>
    </row>
    <row r="223" spans="1:26" x14ac:dyDescent="0.25">
      <c r="A223" s="116"/>
      <c r="B223" s="459" t="s">
        <v>83</v>
      </c>
      <c r="C223" s="221"/>
      <c r="D223" s="460"/>
      <c r="E223" s="219"/>
      <c r="F223" s="220"/>
      <c r="G223" s="221"/>
      <c r="H223" s="222"/>
      <c r="I223" s="78"/>
      <c r="J223" s="223"/>
      <c r="K223" s="461"/>
      <c r="L223" s="462">
        <v>-5927184</v>
      </c>
      <c r="M223" s="463"/>
      <c r="N223" s="224"/>
      <c r="O223" s="219"/>
      <c r="P223" s="220"/>
      <c r="Q223" s="221"/>
      <c r="R223" s="78"/>
      <c r="S223" s="78"/>
      <c r="T223" s="223"/>
      <c r="U223" s="461"/>
      <c r="V223" s="462">
        <v>0</v>
      </c>
      <c r="W223" s="463"/>
      <c r="X223" s="224"/>
      <c r="Y223" s="464"/>
      <c r="Z223" s="462">
        <f>+V223-L223</f>
        <v>5927184</v>
      </c>
    </row>
    <row r="224" spans="1:26" x14ac:dyDescent="0.25">
      <c r="A224" s="144" t="s">
        <v>134</v>
      </c>
      <c r="B224" s="36"/>
      <c r="C224" s="148"/>
      <c r="D224" s="146">
        <f>SUM(D190,D197,D205,D213,D222,D223)</f>
        <v>1328338999.1900001</v>
      </c>
      <c r="E224" s="146"/>
      <c r="F224" s="147"/>
      <c r="G224" s="148"/>
      <c r="H224" s="40"/>
      <c r="J224" s="126"/>
      <c r="K224" s="164"/>
      <c r="L224" s="146">
        <f>SUM(L190,L197,L205,L213,L222,L223)</f>
        <v>29145155</v>
      </c>
      <c r="M224" s="146"/>
      <c r="N224" s="150"/>
      <c r="O224" s="146"/>
      <c r="P224" s="151"/>
      <c r="Q224" s="152"/>
      <c r="T224" s="130"/>
      <c r="U224" s="160"/>
      <c r="V224" s="146">
        <f>SUM(V190,V197,V205,V213,V222,V223)</f>
        <v>44866909</v>
      </c>
      <c r="W224" s="161"/>
      <c r="X224" s="154"/>
      <c r="Y224" s="41"/>
      <c r="Z224" s="146">
        <f>SUM(Z190,Z197,Z205,Z213,Z222,Z223)</f>
        <v>15721754</v>
      </c>
    </row>
    <row r="225" spans="1:26" x14ac:dyDescent="0.25">
      <c r="A225" s="116"/>
      <c r="B225" s="36"/>
      <c r="C225" s="148"/>
      <c r="D225" s="146"/>
      <c r="E225" s="146"/>
      <c r="F225" s="147"/>
      <c r="G225" s="148"/>
      <c r="H225" s="40"/>
      <c r="J225" s="126"/>
      <c r="K225" s="164"/>
      <c r="L225" s="149"/>
      <c r="M225" s="165"/>
      <c r="N225" s="150"/>
      <c r="O225" s="146"/>
      <c r="P225" s="151"/>
      <c r="Q225" s="152"/>
      <c r="T225" s="130"/>
      <c r="U225" s="160"/>
      <c r="V225" s="153"/>
      <c r="W225" s="161"/>
      <c r="X225" s="154"/>
      <c r="Y225" s="41"/>
      <c r="Z225" s="153"/>
    </row>
    <row r="226" spans="1:26" x14ac:dyDescent="0.25">
      <c r="A226" s="116"/>
      <c r="B226" s="36"/>
      <c r="C226" s="148"/>
      <c r="D226" s="146"/>
      <c r="E226" s="146"/>
      <c r="F226" s="147"/>
      <c r="G226" s="148"/>
      <c r="H226" s="40"/>
      <c r="J226" s="126"/>
      <c r="K226" s="164"/>
      <c r="L226" s="149"/>
      <c r="M226" s="165"/>
      <c r="N226" s="150"/>
      <c r="O226" s="146"/>
      <c r="P226" s="151"/>
      <c r="Q226" s="152"/>
      <c r="T226" s="130"/>
      <c r="U226" s="160"/>
      <c r="V226" s="153"/>
      <c r="W226" s="161"/>
      <c r="X226" s="154"/>
      <c r="Y226" s="41"/>
      <c r="Z226" s="153"/>
    </row>
    <row r="227" spans="1:26" x14ac:dyDescent="0.25">
      <c r="A227" s="144" t="s">
        <v>135</v>
      </c>
      <c r="B227" s="36"/>
      <c r="C227" s="148"/>
      <c r="D227" s="146"/>
      <c r="E227" s="146"/>
      <c r="F227" s="147"/>
      <c r="G227" s="148"/>
      <c r="H227" s="40"/>
      <c r="J227" s="126"/>
      <c r="K227" s="164"/>
      <c r="L227" s="149"/>
      <c r="M227" s="165"/>
      <c r="N227" s="150"/>
      <c r="O227" s="146"/>
      <c r="P227" s="151"/>
      <c r="Q227" s="152"/>
      <c r="T227" s="130"/>
      <c r="U227" s="160"/>
      <c r="V227" s="153"/>
      <c r="W227" s="161"/>
      <c r="X227" s="154"/>
      <c r="Y227" s="41"/>
      <c r="Z227" s="153"/>
    </row>
    <row r="228" spans="1:26" x14ac:dyDescent="0.25">
      <c r="A228" s="116"/>
      <c r="B228" s="36"/>
      <c r="C228" s="148"/>
      <c r="D228" s="146"/>
      <c r="E228" s="146"/>
      <c r="F228" s="147"/>
      <c r="G228" s="148"/>
      <c r="H228" s="40"/>
      <c r="J228" s="126"/>
      <c r="K228" s="164"/>
      <c r="L228" s="149"/>
      <c r="M228" s="165"/>
      <c r="N228" s="150"/>
      <c r="O228" s="146"/>
      <c r="P228" s="151"/>
      <c r="Q228" s="152"/>
      <c r="T228" s="130"/>
      <c r="U228" s="160"/>
      <c r="V228" s="153"/>
      <c r="W228" s="161"/>
      <c r="X228" s="154"/>
      <c r="Y228" s="41"/>
      <c r="Z228" s="153"/>
    </row>
    <row r="229" spans="1:26" x14ac:dyDescent="0.25">
      <c r="A229" s="116"/>
      <c r="B229" s="36" t="s">
        <v>136</v>
      </c>
      <c r="C229" s="148"/>
      <c r="D229" s="146"/>
      <c r="E229" s="146"/>
      <c r="F229" s="147"/>
      <c r="G229" s="148"/>
      <c r="H229" s="40"/>
      <c r="J229" s="126"/>
      <c r="K229" s="164"/>
      <c r="L229" s="149"/>
      <c r="M229" s="165"/>
      <c r="N229" s="150"/>
      <c r="O229" s="146"/>
      <c r="P229" s="151"/>
      <c r="Q229" s="152"/>
      <c r="T229" s="130"/>
      <c r="U229" s="160"/>
      <c r="V229" s="153"/>
      <c r="W229" s="161"/>
      <c r="X229" s="154"/>
      <c r="Y229" s="41"/>
      <c r="Z229" s="153"/>
    </row>
    <row r="230" spans="1:26" x14ac:dyDescent="0.25">
      <c r="A230" s="116">
        <v>311</v>
      </c>
      <c r="B230" s="36" t="s">
        <v>66</v>
      </c>
      <c r="C230" s="148"/>
      <c r="D230" s="146">
        <v>20081050.18</v>
      </c>
      <c r="E230" s="146"/>
      <c r="F230" s="155">
        <v>50040</v>
      </c>
      <c r="G230" s="148"/>
      <c r="H230" s="163" t="s">
        <v>67</v>
      </c>
      <c r="J230" s="157">
        <v>-7</v>
      </c>
      <c r="K230" s="164"/>
      <c r="L230" s="149">
        <f>+ROUND(N230*D230/100,0)</f>
        <v>479937</v>
      </c>
      <c r="M230" s="165"/>
      <c r="N230" s="158">
        <v>2.39</v>
      </c>
      <c r="O230" s="146"/>
      <c r="P230" s="155">
        <v>50040</v>
      </c>
      <c r="Q230" s="152"/>
      <c r="R230" s="155" t="s">
        <v>68</v>
      </c>
      <c r="T230" s="159">
        <v>-7</v>
      </c>
      <c r="U230" s="160"/>
      <c r="V230" s="153">
        <v>506328</v>
      </c>
      <c r="W230" s="161"/>
      <c r="X230" s="162">
        <v>2.52</v>
      </c>
      <c r="Y230" s="41"/>
      <c r="Z230" s="153">
        <f>+V230-L230</f>
        <v>26391</v>
      </c>
    </row>
    <row r="231" spans="1:26" x14ac:dyDescent="0.25">
      <c r="A231" s="116">
        <v>312</v>
      </c>
      <c r="B231" s="36" t="s">
        <v>69</v>
      </c>
      <c r="C231" s="148"/>
      <c r="D231" s="146">
        <v>297868265.58999997</v>
      </c>
      <c r="E231" s="146"/>
      <c r="F231" s="155">
        <v>50040</v>
      </c>
      <c r="G231" s="148"/>
      <c r="H231" s="163" t="s">
        <v>70</v>
      </c>
      <c r="J231" s="157">
        <v>-6</v>
      </c>
      <c r="K231" s="164"/>
      <c r="L231" s="149">
        <f>+ROUND(N231*D231/100,0)</f>
        <v>10842405</v>
      </c>
      <c r="M231" s="165"/>
      <c r="N231" s="158">
        <v>3.64</v>
      </c>
      <c r="O231" s="146"/>
      <c r="P231" s="155">
        <v>50040</v>
      </c>
      <c r="Q231" s="152"/>
      <c r="R231" s="155" t="s">
        <v>71</v>
      </c>
      <c r="T231" s="159">
        <v>-7</v>
      </c>
      <c r="U231" s="160"/>
      <c r="V231" s="153">
        <v>13121287</v>
      </c>
      <c r="W231" s="161"/>
      <c r="X231" s="162">
        <v>4.41</v>
      </c>
      <c r="Y231" s="41"/>
      <c r="Z231" s="153">
        <f>+V231-L231</f>
        <v>2278882</v>
      </c>
    </row>
    <row r="232" spans="1:26" x14ac:dyDescent="0.25">
      <c r="A232" s="116">
        <v>314</v>
      </c>
      <c r="B232" s="36" t="s">
        <v>72</v>
      </c>
      <c r="C232" s="148"/>
      <c r="D232" s="146">
        <v>63015340.68</v>
      </c>
      <c r="E232" s="146"/>
      <c r="F232" s="155">
        <v>50040</v>
      </c>
      <c r="G232" s="148"/>
      <c r="H232" s="163" t="s">
        <v>73</v>
      </c>
      <c r="J232" s="157">
        <v>-7</v>
      </c>
      <c r="K232" s="164"/>
      <c r="L232" s="149">
        <f>+ROUND(N232*D232/100,0)</f>
        <v>2161426</v>
      </c>
      <c r="M232" s="165"/>
      <c r="N232" s="158">
        <v>3.43</v>
      </c>
      <c r="O232" s="146"/>
      <c r="P232" s="155">
        <v>50040</v>
      </c>
      <c r="Q232" s="152"/>
      <c r="R232" s="155" t="s">
        <v>74</v>
      </c>
      <c r="T232" s="159">
        <v>-7</v>
      </c>
      <c r="U232" s="160"/>
      <c r="V232" s="153">
        <v>2754826</v>
      </c>
      <c r="W232" s="161"/>
      <c r="X232" s="162">
        <v>4.37</v>
      </c>
      <c r="Y232" s="41"/>
      <c r="Z232" s="153">
        <f>+V232-L232</f>
        <v>593400</v>
      </c>
    </row>
    <row r="233" spans="1:26" x14ac:dyDescent="0.25">
      <c r="A233" s="116">
        <v>315</v>
      </c>
      <c r="B233" s="36" t="s">
        <v>75</v>
      </c>
      <c r="C233" s="148"/>
      <c r="D233" s="146">
        <v>20271950.719999999</v>
      </c>
      <c r="E233" s="146"/>
      <c r="F233" s="155">
        <v>50040</v>
      </c>
      <c r="G233" s="148"/>
      <c r="H233" s="163" t="s">
        <v>76</v>
      </c>
      <c r="J233" s="157">
        <v>-6</v>
      </c>
      <c r="K233" s="164"/>
      <c r="L233" s="149">
        <f>+ROUND(N233*D233/100,0)</f>
        <v>563560</v>
      </c>
      <c r="M233" s="165"/>
      <c r="N233" s="158">
        <v>2.78</v>
      </c>
      <c r="O233" s="146"/>
      <c r="P233" s="155">
        <v>50040</v>
      </c>
      <c r="Q233" s="152"/>
      <c r="R233" s="155" t="s">
        <v>77</v>
      </c>
      <c r="T233" s="159">
        <v>-6</v>
      </c>
      <c r="U233" s="160"/>
      <c r="V233" s="153">
        <v>560787</v>
      </c>
      <c r="W233" s="161"/>
      <c r="X233" s="162">
        <v>2.77</v>
      </c>
      <c r="Y233" s="41"/>
      <c r="Z233" s="153">
        <f>+V233-L233</f>
        <v>-2773</v>
      </c>
    </row>
    <row r="234" spans="1:26" x14ac:dyDescent="0.25">
      <c r="A234" s="116">
        <v>316</v>
      </c>
      <c r="B234" s="36" t="s">
        <v>78</v>
      </c>
      <c r="C234" s="148"/>
      <c r="D234" s="146">
        <v>1169289.01</v>
      </c>
      <c r="E234" s="146"/>
      <c r="F234" s="155">
        <v>50040</v>
      </c>
      <c r="G234" s="148"/>
      <c r="H234" s="163" t="s">
        <v>79</v>
      </c>
      <c r="J234" s="157">
        <v>-7</v>
      </c>
      <c r="K234" s="164"/>
      <c r="L234" s="149">
        <f>+ROUND(N234*D234/100,0)</f>
        <v>46304</v>
      </c>
      <c r="M234" s="165"/>
      <c r="N234" s="158">
        <v>3.96</v>
      </c>
      <c r="O234" s="146"/>
      <c r="P234" s="155">
        <v>50040</v>
      </c>
      <c r="Q234" s="152"/>
      <c r="R234" s="155" t="s">
        <v>80</v>
      </c>
      <c r="T234" s="159">
        <v>-5</v>
      </c>
      <c r="U234" s="160"/>
      <c r="V234" s="153">
        <v>49937</v>
      </c>
      <c r="W234" s="161"/>
      <c r="X234" s="162">
        <v>4.2699999999999996</v>
      </c>
      <c r="Y234" s="41"/>
      <c r="Z234" s="153">
        <f>+V234-L234</f>
        <v>3633</v>
      </c>
    </row>
    <row r="235" spans="1:26" x14ac:dyDescent="0.25">
      <c r="A235" s="116"/>
      <c r="B235" s="42" t="s">
        <v>137</v>
      </c>
      <c r="C235" s="148"/>
      <c r="D235" s="166">
        <f>+SUBTOTAL(9,D229:D234)</f>
        <v>402405896.17999995</v>
      </c>
      <c r="E235" s="146"/>
      <c r="F235" s="147"/>
      <c r="G235" s="148"/>
      <c r="H235" s="40"/>
      <c r="J235" s="126"/>
      <c r="K235" s="164"/>
      <c r="L235" s="167">
        <f>+SUBTOTAL(9,L229:L234)</f>
        <v>14093632</v>
      </c>
      <c r="M235" s="165"/>
      <c r="N235" s="43">
        <f>+ROUND(L235/$D235*100,2)</f>
        <v>3.5</v>
      </c>
      <c r="O235" s="146"/>
      <c r="P235" s="151"/>
      <c r="Q235" s="152"/>
      <c r="T235" s="130"/>
      <c r="U235" s="160"/>
      <c r="V235" s="168">
        <f>+SUBTOTAL(9,V229:V234)</f>
        <v>16993165</v>
      </c>
      <c r="W235" s="161"/>
      <c r="X235" s="44">
        <f>+ROUND(V235/$D235*100,2)</f>
        <v>4.22</v>
      </c>
      <c r="Y235" s="41"/>
      <c r="Z235" s="168">
        <f>+SUBTOTAL(9,Z229:Z234)</f>
        <v>2899533</v>
      </c>
    </row>
    <row r="236" spans="1:26" x14ac:dyDescent="0.25">
      <c r="A236" s="116"/>
      <c r="B236" s="36"/>
      <c r="C236" s="148"/>
      <c r="D236" s="146"/>
      <c r="E236" s="146"/>
      <c r="F236" s="147"/>
      <c r="G236" s="148"/>
      <c r="H236" s="40"/>
      <c r="J236" s="126"/>
      <c r="K236" s="164"/>
      <c r="L236" s="149"/>
      <c r="M236" s="165"/>
      <c r="N236" s="150"/>
      <c r="O236" s="146"/>
      <c r="P236" s="151"/>
      <c r="Q236" s="152"/>
      <c r="T236" s="130"/>
      <c r="U236" s="160"/>
      <c r="V236" s="153"/>
      <c r="W236" s="161"/>
      <c r="X236" s="154"/>
      <c r="Y236" s="41"/>
      <c r="Z236" s="153"/>
    </row>
    <row r="237" spans="1:26" x14ac:dyDescent="0.25">
      <c r="A237" s="116"/>
      <c r="B237" s="36" t="s">
        <v>138</v>
      </c>
      <c r="C237" s="148"/>
      <c r="D237" s="146"/>
      <c r="E237" s="146"/>
      <c r="F237" s="147"/>
      <c r="G237" s="148"/>
      <c r="H237" s="40"/>
      <c r="J237" s="126"/>
      <c r="K237" s="164"/>
      <c r="L237" s="149"/>
      <c r="M237" s="165"/>
      <c r="N237" s="150"/>
      <c r="O237" s="146"/>
      <c r="P237" s="151"/>
      <c r="Q237" s="152"/>
      <c r="T237" s="130"/>
      <c r="U237" s="160"/>
      <c r="V237" s="153"/>
      <c r="W237" s="161"/>
      <c r="X237" s="154"/>
      <c r="Y237" s="41"/>
      <c r="Z237" s="153"/>
    </row>
    <row r="238" spans="1:26" x14ac:dyDescent="0.25">
      <c r="A238" s="116">
        <v>311</v>
      </c>
      <c r="B238" s="36" t="s">
        <v>66</v>
      </c>
      <c r="C238" s="148"/>
      <c r="D238" s="146">
        <v>26579968.960000001</v>
      </c>
      <c r="E238" s="146"/>
      <c r="F238" s="155">
        <v>50040</v>
      </c>
      <c r="G238" s="148"/>
      <c r="H238" s="163" t="s">
        <v>67</v>
      </c>
      <c r="J238" s="157">
        <v>-7</v>
      </c>
      <c r="K238" s="164"/>
      <c r="L238" s="149">
        <f>+ROUND(N238*D238/100,0)</f>
        <v>635261</v>
      </c>
      <c r="M238" s="165"/>
      <c r="N238" s="158">
        <v>2.39</v>
      </c>
      <c r="O238" s="146"/>
      <c r="P238" s="155">
        <v>50040</v>
      </c>
      <c r="Q238" s="152"/>
      <c r="R238" s="155" t="s">
        <v>68</v>
      </c>
      <c r="T238" s="159">
        <v>-6</v>
      </c>
      <c r="U238" s="160"/>
      <c r="V238" s="153">
        <v>822442</v>
      </c>
      <c r="W238" s="161"/>
      <c r="X238" s="162">
        <v>3.09</v>
      </c>
      <c r="Y238" s="41"/>
      <c r="Z238" s="153">
        <f>+V238-L238</f>
        <v>187181</v>
      </c>
    </row>
    <row r="239" spans="1:26" x14ac:dyDescent="0.25">
      <c r="A239" s="116">
        <v>312</v>
      </c>
      <c r="B239" s="36" t="s">
        <v>69</v>
      </c>
      <c r="C239" s="148"/>
      <c r="D239" s="146">
        <v>262283895.16</v>
      </c>
      <c r="E239" s="146"/>
      <c r="F239" s="155">
        <v>50040</v>
      </c>
      <c r="G239" s="148"/>
      <c r="H239" s="163" t="s">
        <v>70</v>
      </c>
      <c r="J239" s="157">
        <v>-6</v>
      </c>
      <c r="K239" s="164"/>
      <c r="L239" s="149">
        <f>+ROUND(N239*D239/100,0)</f>
        <v>9547134</v>
      </c>
      <c r="M239" s="165"/>
      <c r="N239" s="158">
        <v>3.64</v>
      </c>
      <c r="O239" s="146"/>
      <c r="P239" s="155">
        <v>50040</v>
      </c>
      <c r="Q239" s="152"/>
      <c r="R239" s="155" t="s">
        <v>71</v>
      </c>
      <c r="T239" s="159">
        <v>-7</v>
      </c>
      <c r="U239" s="160"/>
      <c r="V239" s="153">
        <v>11139960</v>
      </c>
      <c r="W239" s="161"/>
      <c r="X239" s="162">
        <v>4.25</v>
      </c>
      <c r="Y239" s="41"/>
      <c r="Z239" s="153">
        <f>+V239-L239</f>
        <v>1592826</v>
      </c>
    </row>
    <row r="240" spans="1:26" x14ac:dyDescent="0.25">
      <c r="A240" s="116">
        <v>314</v>
      </c>
      <c r="B240" s="36" t="s">
        <v>72</v>
      </c>
      <c r="C240" s="148"/>
      <c r="D240" s="146">
        <v>61304959.68</v>
      </c>
      <c r="E240" s="146"/>
      <c r="F240" s="155">
        <v>50040</v>
      </c>
      <c r="G240" s="148"/>
      <c r="H240" s="163" t="s">
        <v>73</v>
      </c>
      <c r="J240" s="157">
        <v>-7</v>
      </c>
      <c r="K240" s="164"/>
      <c r="L240" s="149">
        <f>+ROUND(N240*D240/100,0)</f>
        <v>2102760</v>
      </c>
      <c r="M240" s="165"/>
      <c r="N240" s="158">
        <v>3.43</v>
      </c>
      <c r="O240" s="146"/>
      <c r="P240" s="155">
        <v>50040</v>
      </c>
      <c r="Q240" s="152"/>
      <c r="R240" s="155" t="s">
        <v>74</v>
      </c>
      <c r="T240" s="159">
        <v>-7</v>
      </c>
      <c r="U240" s="160"/>
      <c r="V240" s="153">
        <v>2550255</v>
      </c>
      <c r="W240" s="161"/>
      <c r="X240" s="162">
        <v>4.16</v>
      </c>
      <c r="Y240" s="41"/>
      <c r="Z240" s="153">
        <f>+V240-L240</f>
        <v>447495</v>
      </c>
    </row>
    <row r="241" spans="1:26" x14ac:dyDescent="0.25">
      <c r="A241" s="116">
        <v>315</v>
      </c>
      <c r="B241" s="36" t="s">
        <v>75</v>
      </c>
      <c r="C241" s="148"/>
      <c r="D241" s="146">
        <v>24236312.93</v>
      </c>
      <c r="E241" s="146"/>
      <c r="F241" s="155">
        <v>50040</v>
      </c>
      <c r="G241" s="148"/>
      <c r="H241" s="163" t="s">
        <v>76</v>
      </c>
      <c r="J241" s="157">
        <v>-6</v>
      </c>
      <c r="K241" s="164"/>
      <c r="L241" s="149">
        <f>+ROUND(N241*D241/100,0)</f>
        <v>673769</v>
      </c>
      <c r="M241" s="165"/>
      <c r="N241" s="158">
        <v>2.78</v>
      </c>
      <c r="O241" s="146"/>
      <c r="P241" s="155">
        <v>50040</v>
      </c>
      <c r="Q241" s="152"/>
      <c r="R241" s="155" t="s">
        <v>77</v>
      </c>
      <c r="T241" s="159">
        <v>-6</v>
      </c>
      <c r="U241" s="160"/>
      <c r="V241" s="153">
        <v>822357</v>
      </c>
      <c r="W241" s="161"/>
      <c r="X241" s="162">
        <v>3.39</v>
      </c>
      <c r="Y241" s="41"/>
      <c r="Z241" s="153">
        <f>+V241-L241</f>
        <v>148588</v>
      </c>
    </row>
    <row r="242" spans="1:26" x14ac:dyDescent="0.25">
      <c r="A242" s="116">
        <v>316</v>
      </c>
      <c r="B242" s="36" t="s">
        <v>78</v>
      </c>
      <c r="C242" s="148"/>
      <c r="D242" s="146">
        <v>916765.29</v>
      </c>
      <c r="E242" s="146"/>
      <c r="F242" s="155">
        <v>50040</v>
      </c>
      <c r="G242" s="148"/>
      <c r="H242" s="163" t="s">
        <v>79</v>
      </c>
      <c r="J242" s="157">
        <v>-7</v>
      </c>
      <c r="K242" s="164"/>
      <c r="L242" s="149">
        <f>+ROUND(N242*D242/100,0)</f>
        <v>36304</v>
      </c>
      <c r="M242" s="165"/>
      <c r="N242" s="158">
        <v>3.96</v>
      </c>
      <c r="O242" s="146"/>
      <c r="P242" s="155">
        <v>50040</v>
      </c>
      <c r="Q242" s="152"/>
      <c r="R242" s="155" t="s">
        <v>80</v>
      </c>
      <c r="T242" s="159">
        <v>-5</v>
      </c>
      <c r="U242" s="160"/>
      <c r="V242" s="153">
        <v>35708</v>
      </c>
      <c r="W242" s="161"/>
      <c r="X242" s="162">
        <v>3.89</v>
      </c>
      <c r="Y242" s="41"/>
      <c r="Z242" s="153">
        <f>+V242-L242</f>
        <v>-596</v>
      </c>
    </row>
    <row r="243" spans="1:26" x14ac:dyDescent="0.25">
      <c r="A243" s="116"/>
      <c r="B243" s="42" t="s">
        <v>139</v>
      </c>
      <c r="C243" s="148"/>
      <c r="D243" s="166">
        <f>+SUBTOTAL(9,D237:D242)</f>
        <v>375321902.02000004</v>
      </c>
      <c r="E243" s="146"/>
      <c r="F243" s="147"/>
      <c r="G243" s="148"/>
      <c r="H243" s="40"/>
      <c r="J243" s="126"/>
      <c r="K243" s="164"/>
      <c r="L243" s="167">
        <f>+SUBTOTAL(9,L237:L242)</f>
        <v>12995228</v>
      </c>
      <c r="M243" s="165"/>
      <c r="N243" s="43">
        <f>+ROUND(L243/$D243*100,2)</f>
        <v>3.46</v>
      </c>
      <c r="O243" s="146"/>
      <c r="P243" s="151"/>
      <c r="Q243" s="152"/>
      <c r="T243" s="130"/>
      <c r="U243" s="160"/>
      <c r="V243" s="168">
        <f>+SUBTOTAL(9,V237:V242)</f>
        <v>15370722</v>
      </c>
      <c r="W243" s="161"/>
      <c r="X243" s="44">
        <f>+ROUND(V243/$D243*100,2)</f>
        <v>4.0999999999999996</v>
      </c>
      <c r="Y243" s="41"/>
      <c r="Z243" s="168">
        <f>+SUBTOTAL(9,Z237:Z242)</f>
        <v>2375494</v>
      </c>
    </row>
    <row r="244" spans="1:26" x14ac:dyDescent="0.25">
      <c r="A244" s="116"/>
      <c r="B244" s="36"/>
      <c r="C244" s="148"/>
      <c r="D244" s="146"/>
      <c r="E244" s="146"/>
      <c r="F244" s="147"/>
      <c r="G244" s="148"/>
      <c r="H244" s="40"/>
      <c r="J244" s="126"/>
      <c r="K244" s="164"/>
      <c r="L244" s="149"/>
      <c r="M244" s="165"/>
      <c r="N244" s="150"/>
      <c r="O244" s="146"/>
      <c r="P244" s="151"/>
      <c r="Q244" s="152"/>
      <c r="T244" s="130"/>
      <c r="U244" s="160"/>
      <c r="V244" s="153"/>
      <c r="W244" s="161"/>
      <c r="X244" s="154"/>
      <c r="Y244" s="41"/>
      <c r="Z244" s="153"/>
    </row>
    <row r="245" spans="1:26" x14ac:dyDescent="0.25">
      <c r="A245" s="116"/>
      <c r="B245" s="36"/>
      <c r="C245" s="148"/>
      <c r="D245" s="146"/>
      <c r="E245" s="146"/>
      <c r="F245" s="147"/>
      <c r="G245" s="148"/>
      <c r="H245" s="40"/>
      <c r="J245" s="126"/>
      <c r="K245" s="164"/>
      <c r="L245" s="149"/>
      <c r="M245" s="165"/>
      <c r="N245" s="150"/>
      <c r="O245" s="146"/>
      <c r="P245" s="151"/>
      <c r="Q245" s="152"/>
      <c r="T245" s="130"/>
      <c r="U245" s="160"/>
      <c r="V245" s="153"/>
      <c r="W245" s="161"/>
      <c r="X245" s="154"/>
      <c r="Y245" s="41"/>
      <c r="Z245" s="153"/>
    </row>
    <row r="246" spans="1:26" x14ac:dyDescent="0.25">
      <c r="A246" s="116"/>
      <c r="B246" s="36" t="s">
        <v>140</v>
      </c>
      <c r="C246" s="148"/>
      <c r="D246" s="146"/>
      <c r="E246" s="146"/>
      <c r="F246" s="147"/>
      <c r="G246" s="148"/>
      <c r="H246" s="40"/>
      <c r="J246" s="126"/>
      <c r="K246" s="164"/>
      <c r="L246" s="149"/>
      <c r="M246" s="165"/>
      <c r="N246" s="150"/>
      <c r="O246" s="146"/>
      <c r="P246" s="151"/>
      <c r="Q246" s="152"/>
      <c r="T246" s="130"/>
      <c r="U246" s="160"/>
      <c r="V246" s="153"/>
      <c r="W246" s="161"/>
      <c r="X246" s="154"/>
      <c r="Y246" s="41"/>
      <c r="Z246" s="153"/>
    </row>
    <row r="247" spans="1:26" x14ac:dyDescent="0.25">
      <c r="A247" s="116">
        <v>311</v>
      </c>
      <c r="B247" s="36" t="s">
        <v>66</v>
      </c>
      <c r="C247" s="148"/>
      <c r="D247" s="146">
        <v>82128437.659999996</v>
      </c>
      <c r="E247" s="146"/>
      <c r="F247" s="155">
        <v>50040</v>
      </c>
      <c r="G247" s="148"/>
      <c r="H247" s="163" t="s">
        <v>67</v>
      </c>
      <c r="J247" s="157">
        <v>-7</v>
      </c>
      <c r="K247" s="164"/>
      <c r="L247" s="149">
        <f>+ROUND(N247*D247/100,0)</f>
        <v>1962870</v>
      </c>
      <c r="M247" s="165"/>
      <c r="N247" s="158">
        <v>2.39</v>
      </c>
      <c r="O247" s="146"/>
      <c r="P247" s="155">
        <v>50040</v>
      </c>
      <c r="Q247" s="152"/>
      <c r="R247" s="155" t="s">
        <v>68</v>
      </c>
      <c r="T247" s="159">
        <v>-7</v>
      </c>
      <c r="U247" s="160"/>
      <c r="V247" s="153">
        <v>2646940</v>
      </c>
      <c r="W247" s="161"/>
      <c r="X247" s="162">
        <v>3.22</v>
      </c>
      <c r="Y247" s="41"/>
      <c r="Z247" s="153">
        <f>+V247-L247</f>
        <v>684070</v>
      </c>
    </row>
    <row r="248" spans="1:26" x14ac:dyDescent="0.25">
      <c r="A248" s="116">
        <v>312</v>
      </c>
      <c r="B248" s="36" t="s">
        <v>69</v>
      </c>
      <c r="C248" s="148"/>
      <c r="D248" s="146">
        <v>44709035.369999997</v>
      </c>
      <c r="E248" s="146"/>
      <c r="F248" s="155">
        <v>50040</v>
      </c>
      <c r="G248" s="148"/>
      <c r="H248" s="163" t="s">
        <v>70</v>
      </c>
      <c r="J248" s="157">
        <v>-6</v>
      </c>
      <c r="K248" s="164"/>
      <c r="L248" s="149">
        <f>+ROUND(N248*D248/100,0)</f>
        <v>1627409</v>
      </c>
      <c r="M248" s="165"/>
      <c r="N248" s="158">
        <v>3.64</v>
      </c>
      <c r="O248" s="146"/>
      <c r="P248" s="155">
        <v>50040</v>
      </c>
      <c r="Q248" s="152"/>
      <c r="R248" s="155" t="s">
        <v>71</v>
      </c>
      <c r="T248" s="159">
        <v>-7</v>
      </c>
      <c r="U248" s="160"/>
      <c r="V248" s="153">
        <v>2152529</v>
      </c>
      <c r="W248" s="161"/>
      <c r="X248" s="162">
        <v>4.8099999999999996</v>
      </c>
      <c r="Y248" s="41"/>
      <c r="Z248" s="153">
        <f>+V248-L248</f>
        <v>525120</v>
      </c>
    </row>
    <row r="249" spans="1:26" x14ac:dyDescent="0.25">
      <c r="A249" s="116">
        <v>314</v>
      </c>
      <c r="B249" s="36" t="s">
        <v>72</v>
      </c>
      <c r="C249" s="148"/>
      <c r="D249" s="146">
        <v>7408513.5099999998</v>
      </c>
      <c r="E249" s="146"/>
      <c r="F249" s="155">
        <v>50040</v>
      </c>
      <c r="G249" s="148"/>
      <c r="H249" s="163" t="s">
        <v>73</v>
      </c>
      <c r="J249" s="157">
        <v>-7</v>
      </c>
      <c r="K249" s="164"/>
      <c r="L249" s="149">
        <f>+ROUND(N249*D249/100,0)</f>
        <v>254112</v>
      </c>
      <c r="M249" s="165"/>
      <c r="N249" s="158">
        <v>3.43</v>
      </c>
      <c r="O249" s="146"/>
      <c r="P249" s="155">
        <v>50040</v>
      </c>
      <c r="Q249" s="152"/>
      <c r="R249" s="155" t="s">
        <v>74</v>
      </c>
      <c r="T249" s="159">
        <v>-8</v>
      </c>
      <c r="U249" s="160"/>
      <c r="V249" s="153">
        <v>281319</v>
      </c>
      <c r="W249" s="161"/>
      <c r="X249" s="162">
        <v>3.8</v>
      </c>
      <c r="Y249" s="41"/>
      <c r="Z249" s="153">
        <f>+V249-L249</f>
        <v>27207</v>
      </c>
    </row>
    <row r="250" spans="1:26" x14ac:dyDescent="0.25">
      <c r="A250" s="116">
        <v>315</v>
      </c>
      <c r="B250" s="36" t="s">
        <v>75</v>
      </c>
      <c r="C250" s="148"/>
      <c r="D250" s="146">
        <v>4805772.55</v>
      </c>
      <c r="E250" s="146"/>
      <c r="F250" s="155">
        <v>50040</v>
      </c>
      <c r="G250" s="148"/>
      <c r="H250" s="163" t="s">
        <v>76</v>
      </c>
      <c r="J250" s="157">
        <v>-6</v>
      </c>
      <c r="K250" s="164"/>
      <c r="L250" s="149">
        <f>+ROUND(N250*D250/100,0)</f>
        <v>133600</v>
      </c>
      <c r="M250" s="165"/>
      <c r="N250" s="158">
        <v>2.78</v>
      </c>
      <c r="O250" s="146"/>
      <c r="P250" s="155">
        <v>50040</v>
      </c>
      <c r="Q250" s="152"/>
      <c r="R250" s="155" t="s">
        <v>77</v>
      </c>
      <c r="T250" s="159">
        <v>-5</v>
      </c>
      <c r="U250" s="160"/>
      <c r="V250" s="153">
        <v>225144</v>
      </c>
      <c r="W250" s="161"/>
      <c r="X250" s="162">
        <v>4.68</v>
      </c>
      <c r="Y250" s="41"/>
      <c r="Z250" s="153">
        <f>+V250-L250</f>
        <v>91544</v>
      </c>
    </row>
    <row r="251" spans="1:26" x14ac:dyDescent="0.25">
      <c r="A251" s="116">
        <v>316</v>
      </c>
      <c r="B251" s="36" t="s">
        <v>78</v>
      </c>
      <c r="C251" s="148"/>
      <c r="D251" s="146">
        <v>1462508.39</v>
      </c>
      <c r="E251" s="146"/>
      <c r="F251" s="155">
        <v>50040</v>
      </c>
      <c r="G251" s="148"/>
      <c r="H251" s="163" t="s">
        <v>79</v>
      </c>
      <c r="J251" s="157">
        <v>-7</v>
      </c>
      <c r="K251" s="164"/>
      <c r="L251" s="149">
        <f>+ROUND(N251*D251/100,0)</f>
        <v>57915</v>
      </c>
      <c r="M251" s="165"/>
      <c r="N251" s="158">
        <v>3.96</v>
      </c>
      <c r="O251" s="146"/>
      <c r="P251" s="155">
        <v>50040</v>
      </c>
      <c r="Q251" s="152"/>
      <c r="R251" s="155" t="s">
        <v>80</v>
      </c>
      <c r="T251" s="159">
        <v>-5</v>
      </c>
      <c r="U251" s="160"/>
      <c r="V251" s="153">
        <v>83054</v>
      </c>
      <c r="W251" s="161"/>
      <c r="X251" s="162">
        <v>5.68</v>
      </c>
      <c r="Y251" s="41"/>
      <c r="Z251" s="153">
        <f>+V251-L251</f>
        <v>25139</v>
      </c>
    </row>
    <row r="252" spans="1:26" x14ac:dyDescent="0.25">
      <c r="A252" s="116"/>
      <c r="B252" s="42" t="s">
        <v>141</v>
      </c>
      <c r="C252" s="148"/>
      <c r="D252" s="172">
        <f>+SUBTOTAL(9,D246:D251)</f>
        <v>140514267.47999999</v>
      </c>
      <c r="E252" s="146"/>
      <c r="F252" s="147"/>
      <c r="G252" s="148"/>
      <c r="H252" s="40"/>
      <c r="J252" s="126"/>
      <c r="K252" s="164"/>
      <c r="L252" s="173">
        <f>+SUBTOTAL(9,L246:L251)</f>
        <v>4035906</v>
      </c>
      <c r="M252" s="165"/>
      <c r="N252" s="43">
        <f>+ROUND(L252/$D252*100,2)</f>
        <v>2.87</v>
      </c>
      <c r="O252" s="146"/>
      <c r="P252" s="151"/>
      <c r="Q252" s="152"/>
      <c r="T252" s="130"/>
      <c r="U252" s="160"/>
      <c r="V252" s="174">
        <f>+SUBTOTAL(9,V246:V251)</f>
        <v>5388986</v>
      </c>
      <c r="W252" s="161"/>
      <c r="X252" s="44">
        <f>+ROUND(V252/$D252*100,2)</f>
        <v>3.84</v>
      </c>
      <c r="Y252" s="41"/>
      <c r="Z252" s="174">
        <f>+SUBTOTAL(9,Z246:Z251)</f>
        <v>1353080</v>
      </c>
    </row>
    <row r="253" spans="1:26" x14ac:dyDescent="0.25">
      <c r="A253" s="116"/>
      <c r="B253" s="36"/>
      <c r="C253" s="148"/>
      <c r="D253" s="146"/>
      <c r="E253" s="146"/>
      <c r="F253" s="147"/>
      <c r="G253" s="148"/>
      <c r="H253" s="40"/>
      <c r="J253" s="126"/>
      <c r="K253" s="164"/>
      <c r="L253" s="149"/>
      <c r="M253" s="165"/>
      <c r="N253" s="150"/>
      <c r="O253" s="146"/>
      <c r="P253" s="151"/>
      <c r="Q253" s="152"/>
      <c r="T253" s="130"/>
      <c r="U253" s="160"/>
      <c r="V253" s="153"/>
      <c r="W253" s="161"/>
      <c r="X253" s="154"/>
      <c r="Y253" s="41"/>
      <c r="Z253" s="153"/>
    </row>
    <row r="254" spans="1:26" x14ac:dyDescent="0.25">
      <c r="A254" s="144" t="s">
        <v>142</v>
      </c>
      <c r="B254" s="36"/>
      <c r="C254" s="148"/>
      <c r="D254" s="146">
        <f>+SUBTOTAL(9,D230:D253)</f>
        <v>918242065.67999971</v>
      </c>
      <c r="E254" s="146"/>
      <c r="F254" s="147"/>
      <c r="G254" s="148"/>
      <c r="H254" s="40"/>
      <c r="J254" s="126"/>
      <c r="K254" s="164"/>
      <c r="L254" s="149">
        <f>+SUBTOTAL(9,L230:L253)</f>
        <v>31124766</v>
      </c>
      <c r="M254" s="165"/>
      <c r="N254" s="150"/>
      <c r="O254" s="146"/>
      <c r="P254" s="151"/>
      <c r="Q254" s="152"/>
      <c r="T254" s="130"/>
      <c r="U254" s="160"/>
      <c r="V254" s="153">
        <f>+SUBTOTAL(9,V230:V253)</f>
        <v>37752873</v>
      </c>
      <c r="W254" s="161"/>
      <c r="X254" s="154"/>
      <c r="Y254" s="41"/>
      <c r="Z254" s="153">
        <f>+SUBTOTAL(9,Z230:Z253)</f>
        <v>6628107</v>
      </c>
    </row>
    <row r="255" spans="1:26" x14ac:dyDescent="0.25">
      <c r="A255" s="116"/>
      <c r="B255" s="36"/>
      <c r="C255" s="148"/>
      <c r="D255" s="146"/>
      <c r="E255" s="146"/>
      <c r="F255" s="147"/>
      <c r="G255" s="148"/>
      <c r="H255" s="40"/>
      <c r="J255" s="126"/>
      <c r="K255" s="164"/>
      <c r="L255" s="149"/>
      <c r="M255" s="165"/>
      <c r="N255" s="150"/>
      <c r="O255" s="146"/>
      <c r="P255" s="151"/>
      <c r="Q255" s="152"/>
      <c r="T255" s="130"/>
      <c r="U255" s="160"/>
      <c r="V255" s="153"/>
      <c r="W255" s="161"/>
      <c r="X255" s="154"/>
      <c r="Y255" s="41"/>
      <c r="Z255" s="153"/>
    </row>
    <row r="256" spans="1:26" x14ac:dyDescent="0.25">
      <c r="A256" s="116"/>
      <c r="B256" s="36"/>
      <c r="C256" s="148"/>
      <c r="D256" s="146"/>
      <c r="E256" s="146"/>
      <c r="F256" s="147"/>
      <c r="G256" s="148"/>
      <c r="H256" s="40"/>
      <c r="J256" s="126"/>
      <c r="K256" s="164"/>
      <c r="L256" s="149"/>
      <c r="M256" s="165"/>
      <c r="N256" s="150"/>
      <c r="O256" s="146"/>
      <c r="P256" s="151"/>
      <c r="Q256" s="152"/>
      <c r="T256" s="130"/>
      <c r="U256" s="160"/>
      <c r="V256" s="153"/>
      <c r="W256" s="161"/>
      <c r="X256" s="154"/>
      <c r="Y256" s="41"/>
      <c r="Z256" s="153"/>
    </row>
    <row r="257" spans="1:26" x14ac:dyDescent="0.25">
      <c r="A257" s="144" t="s">
        <v>143</v>
      </c>
      <c r="B257" s="36"/>
      <c r="C257" s="148"/>
      <c r="D257" s="146"/>
      <c r="E257" s="146"/>
      <c r="F257" s="147"/>
      <c r="G257" s="148"/>
      <c r="H257" s="40"/>
      <c r="J257" s="126"/>
      <c r="K257" s="164"/>
      <c r="L257" s="149"/>
      <c r="M257" s="165"/>
      <c r="N257" s="150"/>
      <c r="O257" s="146"/>
      <c r="P257" s="151"/>
      <c r="Q257" s="152"/>
      <c r="T257" s="130"/>
      <c r="U257" s="160"/>
      <c r="V257" s="153"/>
      <c r="W257" s="161"/>
      <c r="X257" s="154"/>
      <c r="Y257" s="41"/>
      <c r="Z257" s="153"/>
    </row>
    <row r="258" spans="1:26" x14ac:dyDescent="0.25">
      <c r="A258" s="116"/>
      <c r="B258" s="36"/>
      <c r="C258" s="148"/>
      <c r="D258" s="146"/>
      <c r="E258" s="146"/>
      <c r="F258" s="147"/>
      <c r="G258" s="148"/>
      <c r="H258" s="40"/>
      <c r="J258" s="126"/>
      <c r="K258" s="164"/>
      <c r="L258" s="149"/>
      <c r="M258" s="165"/>
      <c r="N258" s="150"/>
      <c r="O258" s="146"/>
      <c r="P258" s="151"/>
      <c r="Q258" s="152"/>
      <c r="T258" s="130"/>
      <c r="U258" s="160"/>
      <c r="V258" s="153"/>
      <c r="W258" s="161"/>
      <c r="X258" s="154"/>
      <c r="Y258" s="41"/>
      <c r="Z258" s="153"/>
    </row>
    <row r="259" spans="1:26" x14ac:dyDescent="0.25">
      <c r="A259" s="116"/>
      <c r="B259" s="36" t="s">
        <v>144</v>
      </c>
      <c r="C259" s="148"/>
      <c r="D259" s="146"/>
      <c r="E259" s="146"/>
      <c r="F259" s="147"/>
      <c r="G259" s="148"/>
      <c r="H259" s="40"/>
      <c r="J259" s="126"/>
      <c r="K259" s="164"/>
      <c r="L259" s="149"/>
      <c r="M259" s="165"/>
      <c r="N259" s="150"/>
      <c r="O259" s="146"/>
      <c r="P259" s="151"/>
      <c r="Q259" s="152"/>
      <c r="T259" s="130"/>
      <c r="U259" s="160"/>
      <c r="V259" s="153"/>
      <c r="W259" s="161"/>
      <c r="X259" s="154"/>
      <c r="Y259" s="41"/>
      <c r="Z259" s="153"/>
    </row>
    <row r="260" spans="1:26" x14ac:dyDescent="0.25">
      <c r="A260" s="116">
        <v>311</v>
      </c>
      <c r="B260" s="36" t="s">
        <v>66</v>
      </c>
      <c r="C260" s="148"/>
      <c r="D260" s="146">
        <v>15374925.26</v>
      </c>
      <c r="E260" s="146"/>
      <c r="F260" s="155">
        <v>50405</v>
      </c>
      <c r="G260" s="152"/>
      <c r="H260" s="156" t="s">
        <v>67</v>
      </c>
      <c r="I260" s="23"/>
      <c r="J260" s="157">
        <v>-8</v>
      </c>
      <c r="K260" s="164"/>
      <c r="L260" s="149">
        <f>+ROUND(N260*D260/100,0)</f>
        <v>287511</v>
      </c>
      <c r="M260" s="165"/>
      <c r="N260" s="158">
        <v>1.87</v>
      </c>
      <c r="O260" s="146"/>
      <c r="P260" s="155">
        <v>47118</v>
      </c>
      <c r="Q260" s="152"/>
      <c r="R260" s="155" t="s">
        <v>68</v>
      </c>
      <c r="T260" s="159">
        <v>-5</v>
      </c>
      <c r="U260" s="160"/>
      <c r="V260" s="153">
        <v>589967</v>
      </c>
      <c r="W260" s="161"/>
      <c r="X260" s="162">
        <v>3.84</v>
      </c>
      <c r="Y260" s="41"/>
      <c r="Z260" s="153">
        <f>+V260-L260</f>
        <v>302456</v>
      </c>
    </row>
    <row r="261" spans="1:26" x14ac:dyDescent="0.25">
      <c r="A261" s="116">
        <v>312</v>
      </c>
      <c r="B261" s="36" t="s">
        <v>69</v>
      </c>
      <c r="C261" s="148"/>
      <c r="D261" s="146">
        <v>166315287.18000001</v>
      </c>
      <c r="E261" s="146"/>
      <c r="F261" s="155">
        <v>50405</v>
      </c>
      <c r="G261" s="152"/>
      <c r="H261" s="156" t="s">
        <v>70</v>
      </c>
      <c r="I261" s="23"/>
      <c r="J261" s="157">
        <v>-7</v>
      </c>
      <c r="K261" s="164"/>
      <c r="L261" s="149">
        <f>+ROUND(N261*D261/100,0)</f>
        <v>4756617</v>
      </c>
      <c r="M261" s="165"/>
      <c r="N261" s="158">
        <v>2.86</v>
      </c>
      <c r="O261" s="146"/>
      <c r="P261" s="155">
        <v>47118</v>
      </c>
      <c r="Q261" s="152"/>
      <c r="R261" s="155" t="s">
        <v>71</v>
      </c>
      <c r="T261" s="159">
        <v>-5</v>
      </c>
      <c r="U261" s="160"/>
      <c r="V261" s="153">
        <v>10098796</v>
      </c>
      <c r="W261" s="161"/>
      <c r="X261" s="162">
        <v>6.07</v>
      </c>
      <c r="Y261" s="41"/>
      <c r="Z261" s="153">
        <f>+V261-L261</f>
        <v>5342179</v>
      </c>
    </row>
    <row r="262" spans="1:26" x14ac:dyDescent="0.25">
      <c r="A262" s="116">
        <v>314</v>
      </c>
      <c r="B262" s="36" t="s">
        <v>72</v>
      </c>
      <c r="C262" s="148"/>
      <c r="D262" s="146">
        <v>45087752.009999998</v>
      </c>
      <c r="E262" s="146"/>
      <c r="F262" s="155">
        <v>50405</v>
      </c>
      <c r="G262" s="152"/>
      <c r="H262" s="156" t="s">
        <v>73</v>
      </c>
      <c r="I262" s="23"/>
      <c r="J262" s="157">
        <v>-8</v>
      </c>
      <c r="K262" s="164"/>
      <c r="L262" s="149">
        <f>+ROUND(N262*D262/100,0)</f>
        <v>1514948</v>
      </c>
      <c r="M262" s="165"/>
      <c r="N262" s="158">
        <v>3.36</v>
      </c>
      <c r="O262" s="146"/>
      <c r="P262" s="155">
        <v>47118</v>
      </c>
      <c r="Q262" s="152"/>
      <c r="R262" s="155" t="s">
        <v>74</v>
      </c>
      <c r="T262" s="159">
        <v>-5</v>
      </c>
      <c r="U262" s="160"/>
      <c r="V262" s="153">
        <v>2938691</v>
      </c>
      <c r="W262" s="161"/>
      <c r="X262" s="162">
        <v>6.52</v>
      </c>
      <c r="Y262" s="41"/>
      <c r="Z262" s="153">
        <f>+V262-L262</f>
        <v>1423743</v>
      </c>
    </row>
    <row r="263" spans="1:26" x14ac:dyDescent="0.25">
      <c r="A263" s="116">
        <v>315</v>
      </c>
      <c r="B263" s="36" t="s">
        <v>75</v>
      </c>
      <c r="C263" s="148"/>
      <c r="D263" s="146">
        <v>10683435.970000001</v>
      </c>
      <c r="E263" s="146"/>
      <c r="F263" s="155">
        <v>50405</v>
      </c>
      <c r="G263" s="152"/>
      <c r="H263" s="156" t="s">
        <v>76</v>
      </c>
      <c r="I263" s="23"/>
      <c r="J263" s="157">
        <v>-7</v>
      </c>
      <c r="K263" s="164"/>
      <c r="L263" s="149">
        <f>+ROUND(N263*D263/100,0)</f>
        <v>206190</v>
      </c>
      <c r="M263" s="165"/>
      <c r="N263" s="158">
        <v>1.93</v>
      </c>
      <c r="O263" s="146"/>
      <c r="P263" s="155">
        <v>47118</v>
      </c>
      <c r="Q263" s="152"/>
      <c r="R263" s="155" t="s">
        <v>77</v>
      </c>
      <c r="T263" s="159">
        <v>-5</v>
      </c>
      <c r="U263" s="160"/>
      <c r="V263" s="153">
        <v>423214</v>
      </c>
      <c r="W263" s="161"/>
      <c r="X263" s="162">
        <v>3.96</v>
      </c>
      <c r="Y263" s="41"/>
      <c r="Z263" s="153">
        <f>+V263-L263</f>
        <v>217024</v>
      </c>
    </row>
    <row r="264" spans="1:26" x14ac:dyDescent="0.25">
      <c r="A264" s="116">
        <v>316</v>
      </c>
      <c r="B264" s="36" t="s">
        <v>78</v>
      </c>
      <c r="C264" s="148"/>
      <c r="D264" s="146">
        <v>289804.38</v>
      </c>
      <c r="E264" s="146"/>
      <c r="F264" s="155">
        <v>50405</v>
      </c>
      <c r="G264" s="152"/>
      <c r="H264" s="156" t="s">
        <v>79</v>
      </c>
      <c r="I264" s="23"/>
      <c r="J264" s="157">
        <v>-8</v>
      </c>
      <c r="K264" s="164"/>
      <c r="L264" s="149">
        <f>+ROUND(N264*D264/100,0)</f>
        <v>9042</v>
      </c>
      <c r="M264" s="165"/>
      <c r="N264" s="158">
        <v>3.12</v>
      </c>
      <c r="O264" s="146"/>
      <c r="P264" s="155">
        <v>47118</v>
      </c>
      <c r="Q264" s="152"/>
      <c r="R264" s="155" t="s">
        <v>80</v>
      </c>
      <c r="T264" s="159">
        <v>-4</v>
      </c>
      <c r="U264" s="160"/>
      <c r="V264" s="153">
        <v>11661</v>
      </c>
      <c r="W264" s="161"/>
      <c r="X264" s="162">
        <v>4.0199999999999996</v>
      </c>
      <c r="Y264" s="41"/>
      <c r="Z264" s="153">
        <f>+V264-L264</f>
        <v>2619</v>
      </c>
    </row>
    <row r="265" spans="1:26" x14ac:dyDescent="0.25">
      <c r="A265" s="116"/>
      <c r="B265" s="42" t="s">
        <v>145</v>
      </c>
      <c r="C265" s="148"/>
      <c r="D265" s="166">
        <f>+SUBTOTAL(9,D259:D264)</f>
        <v>237751204.79999998</v>
      </c>
      <c r="E265" s="146"/>
      <c r="F265" s="151"/>
      <c r="G265" s="152"/>
      <c r="H265" s="45"/>
      <c r="I265" s="23"/>
      <c r="J265" s="130"/>
      <c r="K265" s="164"/>
      <c r="L265" s="167">
        <f>+SUBTOTAL(9,L259:L264)</f>
        <v>6774308</v>
      </c>
      <c r="M265" s="165"/>
      <c r="N265" s="43">
        <f>+ROUND(L265/$D265*100,2)</f>
        <v>2.85</v>
      </c>
      <c r="O265" s="146"/>
      <c r="P265" s="151"/>
      <c r="Q265" s="152"/>
      <c r="T265" s="130"/>
      <c r="U265" s="160"/>
      <c r="V265" s="168">
        <f>+SUBTOTAL(9,V259:V264)</f>
        <v>14062329</v>
      </c>
      <c r="W265" s="161"/>
      <c r="X265" s="44">
        <f>+ROUND(V265/$D265*100,2)</f>
        <v>5.91</v>
      </c>
      <c r="Y265" s="41"/>
      <c r="Z265" s="168">
        <f>+SUBTOTAL(9,Z259:Z264)</f>
        <v>7288021</v>
      </c>
    </row>
    <row r="266" spans="1:26" x14ac:dyDescent="0.25">
      <c r="A266" s="116"/>
      <c r="B266" s="36"/>
      <c r="C266" s="148"/>
      <c r="D266" s="146"/>
      <c r="E266" s="146"/>
      <c r="F266" s="151"/>
      <c r="G266" s="152"/>
      <c r="H266" s="45"/>
      <c r="I266" s="23"/>
      <c r="J266" s="130"/>
      <c r="K266" s="164"/>
      <c r="L266" s="149"/>
      <c r="M266" s="165"/>
      <c r="N266" s="150"/>
      <c r="O266" s="146"/>
      <c r="P266" s="151"/>
      <c r="Q266" s="152"/>
      <c r="T266" s="130"/>
      <c r="U266" s="160"/>
      <c r="V266" s="153"/>
      <c r="W266" s="161"/>
      <c r="X266" s="154"/>
      <c r="Y266" s="41"/>
      <c r="Z266" s="153"/>
    </row>
    <row r="267" spans="1:26" x14ac:dyDescent="0.25">
      <c r="A267" s="116"/>
      <c r="B267" s="36" t="s">
        <v>146</v>
      </c>
      <c r="C267" s="148"/>
      <c r="D267" s="146"/>
      <c r="E267" s="146"/>
      <c r="F267" s="151"/>
      <c r="G267" s="152"/>
      <c r="H267" s="45"/>
      <c r="I267" s="23"/>
      <c r="J267" s="130"/>
      <c r="K267" s="164"/>
      <c r="L267" s="149"/>
      <c r="M267" s="165"/>
      <c r="N267" s="150"/>
      <c r="O267" s="146"/>
      <c r="P267" s="151"/>
      <c r="Q267" s="152"/>
      <c r="T267" s="130"/>
      <c r="U267" s="160"/>
      <c r="V267" s="153"/>
      <c r="W267" s="161"/>
      <c r="X267" s="154"/>
      <c r="Y267" s="41"/>
      <c r="Z267" s="153"/>
    </row>
    <row r="268" spans="1:26" x14ac:dyDescent="0.25">
      <c r="A268" s="116">
        <v>311</v>
      </c>
      <c r="B268" s="36" t="s">
        <v>66</v>
      </c>
      <c r="C268" s="148"/>
      <c r="D268" s="146">
        <v>12671545.65</v>
      </c>
      <c r="E268" s="146"/>
      <c r="F268" s="155">
        <v>50405</v>
      </c>
      <c r="G268" s="152"/>
      <c r="H268" s="156" t="s">
        <v>67</v>
      </c>
      <c r="I268" s="23"/>
      <c r="J268" s="157">
        <v>-8</v>
      </c>
      <c r="K268" s="164"/>
      <c r="L268" s="149">
        <f>+ROUND(N268*D268/100,0)</f>
        <v>236958</v>
      </c>
      <c r="M268" s="165"/>
      <c r="N268" s="158">
        <v>1.87</v>
      </c>
      <c r="O268" s="146"/>
      <c r="P268" s="155">
        <v>48579</v>
      </c>
      <c r="Q268" s="152"/>
      <c r="R268" s="155" t="s">
        <v>68</v>
      </c>
      <c r="T268" s="159">
        <v>-6</v>
      </c>
      <c r="U268" s="160"/>
      <c r="V268" s="153">
        <v>376623</v>
      </c>
      <c r="W268" s="161"/>
      <c r="X268" s="162">
        <v>2.97</v>
      </c>
      <c r="Y268" s="41"/>
      <c r="Z268" s="153">
        <f>+V268-L268</f>
        <v>139665</v>
      </c>
    </row>
    <row r="269" spans="1:26" x14ac:dyDescent="0.25">
      <c r="A269" s="116">
        <v>312</v>
      </c>
      <c r="B269" s="36" t="s">
        <v>69</v>
      </c>
      <c r="C269" s="148"/>
      <c r="D269" s="146">
        <v>169543431.16999999</v>
      </c>
      <c r="E269" s="146"/>
      <c r="F269" s="155">
        <v>50405</v>
      </c>
      <c r="G269" s="152"/>
      <c r="H269" s="156" t="s">
        <v>70</v>
      </c>
      <c r="I269" s="23"/>
      <c r="J269" s="157">
        <v>-7</v>
      </c>
      <c r="K269" s="164"/>
      <c r="L269" s="149">
        <f>+ROUND(N269*D269/100,0)</f>
        <v>4848942</v>
      </c>
      <c r="M269" s="165"/>
      <c r="N269" s="158">
        <v>2.86</v>
      </c>
      <c r="O269" s="146"/>
      <c r="P269" s="155">
        <v>48579</v>
      </c>
      <c r="Q269" s="152"/>
      <c r="R269" s="155" t="s">
        <v>71</v>
      </c>
      <c r="T269" s="159">
        <v>-6</v>
      </c>
      <c r="U269" s="160"/>
      <c r="V269" s="153">
        <v>8238352</v>
      </c>
      <c r="W269" s="161"/>
      <c r="X269" s="162">
        <v>4.8600000000000003</v>
      </c>
      <c r="Y269" s="41"/>
      <c r="Z269" s="153">
        <f>+V269-L269</f>
        <v>3389410</v>
      </c>
    </row>
    <row r="270" spans="1:26" x14ac:dyDescent="0.25">
      <c r="A270" s="116">
        <v>314</v>
      </c>
      <c r="B270" s="36" t="s">
        <v>72</v>
      </c>
      <c r="C270" s="148"/>
      <c r="D270" s="146">
        <v>58314044.270000003</v>
      </c>
      <c r="E270" s="146"/>
      <c r="F270" s="155">
        <v>50405</v>
      </c>
      <c r="G270" s="152"/>
      <c r="H270" s="156" t="s">
        <v>73</v>
      </c>
      <c r="I270" s="23"/>
      <c r="J270" s="157">
        <v>-8</v>
      </c>
      <c r="K270" s="164"/>
      <c r="L270" s="149">
        <f>+ROUND(N270*D270/100,0)</f>
        <v>1959352</v>
      </c>
      <c r="M270" s="165"/>
      <c r="N270" s="158">
        <v>3.36</v>
      </c>
      <c r="O270" s="146"/>
      <c r="P270" s="155">
        <v>48579</v>
      </c>
      <c r="Q270" s="152"/>
      <c r="R270" s="155" t="s">
        <v>74</v>
      </c>
      <c r="T270" s="159">
        <v>-5</v>
      </c>
      <c r="U270" s="160"/>
      <c r="V270" s="153">
        <v>3236065</v>
      </c>
      <c r="W270" s="161"/>
      <c r="X270" s="162">
        <v>5.55</v>
      </c>
      <c r="Y270" s="41"/>
      <c r="Z270" s="153">
        <f>+V270-L270</f>
        <v>1276713</v>
      </c>
    </row>
    <row r="271" spans="1:26" x14ac:dyDescent="0.25">
      <c r="A271" s="116">
        <v>315</v>
      </c>
      <c r="B271" s="36" t="s">
        <v>75</v>
      </c>
      <c r="C271" s="148"/>
      <c r="D271" s="146">
        <v>9044457.0800000001</v>
      </c>
      <c r="E271" s="146"/>
      <c r="F271" s="155">
        <v>50405</v>
      </c>
      <c r="G271" s="152"/>
      <c r="H271" s="156" t="s">
        <v>76</v>
      </c>
      <c r="I271" s="23"/>
      <c r="J271" s="157">
        <v>-7</v>
      </c>
      <c r="K271" s="164"/>
      <c r="L271" s="149">
        <f>+ROUND(N271*D271/100,0)</f>
        <v>174558</v>
      </c>
      <c r="M271" s="165"/>
      <c r="N271" s="158">
        <v>1.93</v>
      </c>
      <c r="O271" s="146"/>
      <c r="P271" s="155">
        <v>48579</v>
      </c>
      <c r="Q271" s="152"/>
      <c r="R271" s="155" t="s">
        <v>77</v>
      </c>
      <c r="T271" s="159">
        <v>-5</v>
      </c>
      <c r="U271" s="160"/>
      <c r="V271" s="153">
        <v>280622</v>
      </c>
      <c r="W271" s="161"/>
      <c r="X271" s="162">
        <v>3.1</v>
      </c>
      <c r="Y271" s="41"/>
      <c r="Z271" s="153">
        <f>+V271-L271</f>
        <v>106064</v>
      </c>
    </row>
    <row r="272" spans="1:26" x14ac:dyDescent="0.25">
      <c r="A272" s="116">
        <v>316</v>
      </c>
      <c r="B272" s="36" t="s">
        <v>78</v>
      </c>
      <c r="C272" s="148"/>
      <c r="D272" s="146">
        <v>183793.94</v>
      </c>
      <c r="E272" s="146"/>
      <c r="F272" s="155">
        <v>50405</v>
      </c>
      <c r="G272" s="152"/>
      <c r="H272" s="156" t="s">
        <v>79</v>
      </c>
      <c r="I272" s="23"/>
      <c r="J272" s="157">
        <v>-8</v>
      </c>
      <c r="K272" s="164"/>
      <c r="L272" s="149">
        <f>+ROUND(N272*D272/100,0)</f>
        <v>5734</v>
      </c>
      <c r="M272" s="165"/>
      <c r="N272" s="158">
        <v>3.12</v>
      </c>
      <c r="O272" s="146"/>
      <c r="P272" s="155">
        <v>48579</v>
      </c>
      <c r="Q272" s="152"/>
      <c r="R272" s="155" t="s">
        <v>80</v>
      </c>
      <c r="T272" s="159">
        <v>-4</v>
      </c>
      <c r="U272" s="160"/>
      <c r="V272" s="153">
        <v>6487</v>
      </c>
      <c r="W272" s="161"/>
      <c r="X272" s="162">
        <v>3.53</v>
      </c>
      <c r="Y272" s="41"/>
      <c r="Z272" s="153">
        <f>+V272-L272</f>
        <v>753</v>
      </c>
    </row>
    <row r="273" spans="1:26" x14ac:dyDescent="0.25">
      <c r="A273" s="116"/>
      <c r="B273" s="42" t="s">
        <v>147</v>
      </c>
      <c r="C273" s="148"/>
      <c r="D273" s="166">
        <f>+SUBTOTAL(9,D267:D272)</f>
        <v>249757272.11000001</v>
      </c>
      <c r="E273" s="146"/>
      <c r="F273" s="151"/>
      <c r="G273" s="152"/>
      <c r="H273" s="45"/>
      <c r="I273" s="23"/>
      <c r="J273" s="130"/>
      <c r="K273" s="164"/>
      <c r="L273" s="167">
        <f>+SUBTOTAL(9,L267:L272)</f>
        <v>7225544</v>
      </c>
      <c r="M273" s="165"/>
      <c r="N273" s="43">
        <f>+ROUND(L273/$D273*100,2)</f>
        <v>2.89</v>
      </c>
      <c r="O273" s="146"/>
      <c r="P273" s="151"/>
      <c r="Q273" s="152"/>
      <c r="T273" s="130"/>
      <c r="U273" s="160"/>
      <c r="V273" s="168">
        <f>+SUBTOTAL(9,V267:V272)</f>
        <v>12138149</v>
      </c>
      <c r="W273" s="161"/>
      <c r="X273" s="44">
        <f>+ROUND(V273/$D273*100,2)</f>
        <v>4.8600000000000003</v>
      </c>
      <c r="Y273" s="41"/>
      <c r="Z273" s="168">
        <f>+SUBTOTAL(9,Z267:Z272)</f>
        <v>4912605</v>
      </c>
    </row>
    <row r="274" spans="1:26" x14ac:dyDescent="0.25">
      <c r="A274" s="116"/>
      <c r="B274" s="36"/>
      <c r="C274" s="148"/>
      <c r="D274" s="146"/>
      <c r="E274" s="146"/>
      <c r="F274" s="151"/>
      <c r="G274" s="152"/>
      <c r="H274" s="45"/>
      <c r="I274" s="23"/>
      <c r="J274" s="130"/>
      <c r="K274" s="164"/>
      <c r="L274" s="149"/>
      <c r="M274" s="165"/>
      <c r="N274" s="150"/>
      <c r="O274" s="146"/>
      <c r="P274" s="151"/>
      <c r="Q274" s="152"/>
      <c r="T274" s="130"/>
      <c r="U274" s="160"/>
      <c r="V274" s="153"/>
      <c r="W274" s="161"/>
      <c r="X274" s="154"/>
      <c r="Y274" s="41"/>
      <c r="Z274" s="153"/>
    </row>
    <row r="275" spans="1:26" x14ac:dyDescent="0.25">
      <c r="A275" s="116"/>
      <c r="B275" s="36" t="s">
        <v>148</v>
      </c>
      <c r="C275" s="148"/>
      <c r="D275" s="146"/>
      <c r="E275" s="146"/>
      <c r="F275" s="151"/>
      <c r="G275" s="152"/>
      <c r="H275" s="45"/>
      <c r="I275" s="23"/>
      <c r="J275" s="130"/>
      <c r="K275" s="164"/>
      <c r="L275" s="149"/>
      <c r="M275" s="165"/>
      <c r="N275" s="150"/>
      <c r="O275" s="146"/>
      <c r="P275" s="151"/>
      <c r="Q275" s="152"/>
      <c r="T275" s="130"/>
      <c r="U275" s="160"/>
      <c r="V275" s="153"/>
      <c r="W275" s="161"/>
      <c r="X275" s="154"/>
      <c r="Y275" s="41"/>
      <c r="Z275" s="153"/>
    </row>
    <row r="276" spans="1:26" x14ac:dyDescent="0.25">
      <c r="A276" s="116">
        <v>311</v>
      </c>
      <c r="B276" s="36" t="s">
        <v>66</v>
      </c>
      <c r="C276" s="148"/>
      <c r="D276" s="146">
        <v>14595794.74</v>
      </c>
      <c r="E276" s="146"/>
      <c r="F276" s="155">
        <v>50405</v>
      </c>
      <c r="G276" s="152"/>
      <c r="H276" s="156" t="s">
        <v>67</v>
      </c>
      <c r="I276" s="23"/>
      <c r="J276" s="157">
        <v>-8</v>
      </c>
      <c r="K276" s="164"/>
      <c r="L276" s="149">
        <f>+ROUND(N276*D276/100,0)</f>
        <v>272941</v>
      </c>
      <c r="M276" s="165"/>
      <c r="N276" s="158">
        <v>1.87</v>
      </c>
      <c r="O276" s="146"/>
      <c r="P276" s="155">
        <v>50405</v>
      </c>
      <c r="Q276" s="152"/>
      <c r="R276" s="155" t="s">
        <v>68</v>
      </c>
      <c r="T276" s="159">
        <v>-6</v>
      </c>
      <c r="U276" s="160"/>
      <c r="V276" s="153">
        <v>423758</v>
      </c>
      <c r="W276" s="161"/>
      <c r="X276" s="162">
        <v>2.9</v>
      </c>
      <c r="Y276" s="41"/>
      <c r="Z276" s="153">
        <f>+V276-L276</f>
        <v>150817</v>
      </c>
    </row>
    <row r="277" spans="1:26" x14ac:dyDescent="0.25">
      <c r="A277" s="116">
        <v>312</v>
      </c>
      <c r="B277" s="36" t="s">
        <v>69</v>
      </c>
      <c r="C277" s="148"/>
      <c r="D277" s="146">
        <v>274693487.70999998</v>
      </c>
      <c r="E277" s="146"/>
      <c r="F277" s="155">
        <v>50405</v>
      </c>
      <c r="G277" s="152"/>
      <c r="H277" s="156" t="s">
        <v>70</v>
      </c>
      <c r="I277" s="23"/>
      <c r="J277" s="157">
        <v>-7</v>
      </c>
      <c r="K277" s="164"/>
      <c r="L277" s="149">
        <f>+ROUND(N277*D277/100,0)</f>
        <v>7856234</v>
      </c>
      <c r="M277" s="165"/>
      <c r="N277" s="158">
        <v>2.86</v>
      </c>
      <c r="O277" s="146"/>
      <c r="P277" s="155">
        <v>50405</v>
      </c>
      <c r="Q277" s="152"/>
      <c r="R277" s="155" t="s">
        <v>71</v>
      </c>
      <c r="T277" s="159">
        <v>-6</v>
      </c>
      <c r="U277" s="160"/>
      <c r="V277" s="153">
        <v>12629368</v>
      </c>
      <c r="W277" s="161"/>
      <c r="X277" s="162">
        <v>4.5999999999999996</v>
      </c>
      <c r="Y277" s="41"/>
      <c r="Z277" s="153">
        <f>+V277-L277</f>
        <v>4773134</v>
      </c>
    </row>
    <row r="278" spans="1:26" x14ac:dyDescent="0.25">
      <c r="A278" s="116">
        <v>314</v>
      </c>
      <c r="B278" s="36" t="s">
        <v>72</v>
      </c>
      <c r="C278" s="148"/>
      <c r="D278" s="146">
        <v>43173220.170000002</v>
      </c>
      <c r="E278" s="146"/>
      <c r="F278" s="155">
        <v>50405</v>
      </c>
      <c r="G278" s="152"/>
      <c r="H278" s="156" t="s">
        <v>73</v>
      </c>
      <c r="I278" s="23"/>
      <c r="J278" s="157">
        <v>-8</v>
      </c>
      <c r="K278" s="164"/>
      <c r="L278" s="149">
        <f>+ROUND(N278*D278/100,0)</f>
        <v>1450620</v>
      </c>
      <c r="M278" s="165"/>
      <c r="N278" s="158">
        <v>3.36</v>
      </c>
      <c r="O278" s="146"/>
      <c r="P278" s="155">
        <v>50405</v>
      </c>
      <c r="Q278" s="152"/>
      <c r="R278" s="155" t="s">
        <v>74</v>
      </c>
      <c r="T278" s="159">
        <v>-7</v>
      </c>
      <c r="U278" s="160"/>
      <c r="V278" s="153">
        <v>1775327</v>
      </c>
      <c r="W278" s="161"/>
      <c r="X278" s="162">
        <v>4.1100000000000003</v>
      </c>
      <c r="Y278" s="41"/>
      <c r="Z278" s="153">
        <f>+V278-L278</f>
        <v>324707</v>
      </c>
    </row>
    <row r="279" spans="1:26" x14ac:dyDescent="0.25">
      <c r="A279" s="116">
        <v>315</v>
      </c>
      <c r="B279" s="36" t="s">
        <v>75</v>
      </c>
      <c r="C279" s="148"/>
      <c r="D279" s="146">
        <v>9047141.6099999994</v>
      </c>
      <c r="E279" s="146"/>
      <c r="F279" s="155">
        <v>50405</v>
      </c>
      <c r="G279" s="152"/>
      <c r="H279" s="156" t="s">
        <v>76</v>
      </c>
      <c r="I279" s="23"/>
      <c r="J279" s="157">
        <v>-7</v>
      </c>
      <c r="K279" s="164"/>
      <c r="L279" s="149">
        <f>+ROUND(N279*D279/100,0)</f>
        <v>174610</v>
      </c>
      <c r="M279" s="165"/>
      <c r="N279" s="158">
        <v>1.93</v>
      </c>
      <c r="O279" s="146"/>
      <c r="P279" s="155">
        <v>50405</v>
      </c>
      <c r="Q279" s="152"/>
      <c r="R279" s="155" t="s">
        <v>77</v>
      </c>
      <c r="T279" s="159">
        <v>-6</v>
      </c>
      <c r="U279" s="160"/>
      <c r="V279" s="153">
        <v>293199</v>
      </c>
      <c r="W279" s="161"/>
      <c r="X279" s="162">
        <v>3.24</v>
      </c>
      <c r="Y279" s="41"/>
      <c r="Z279" s="153">
        <f>+V279-L279</f>
        <v>118589</v>
      </c>
    </row>
    <row r="280" spans="1:26" x14ac:dyDescent="0.25">
      <c r="A280" s="116">
        <v>316</v>
      </c>
      <c r="B280" s="36" t="s">
        <v>78</v>
      </c>
      <c r="C280" s="148"/>
      <c r="D280" s="146">
        <v>178441.62</v>
      </c>
      <c r="E280" s="146"/>
      <c r="F280" s="155">
        <v>50405</v>
      </c>
      <c r="G280" s="152"/>
      <c r="H280" s="156" t="s">
        <v>79</v>
      </c>
      <c r="I280" s="23"/>
      <c r="J280" s="157">
        <v>-8</v>
      </c>
      <c r="K280" s="164"/>
      <c r="L280" s="149">
        <f>+ROUND(N280*D280/100,0)</f>
        <v>5567</v>
      </c>
      <c r="M280" s="165"/>
      <c r="N280" s="158">
        <v>3.12</v>
      </c>
      <c r="O280" s="146"/>
      <c r="P280" s="155">
        <v>50405</v>
      </c>
      <c r="Q280" s="152"/>
      <c r="R280" s="155" t="s">
        <v>80</v>
      </c>
      <c r="T280" s="159">
        <v>-4</v>
      </c>
      <c r="U280" s="160"/>
      <c r="V280" s="153">
        <v>5655</v>
      </c>
      <c r="W280" s="161"/>
      <c r="X280" s="162">
        <v>3.17</v>
      </c>
      <c r="Y280" s="41"/>
      <c r="Z280" s="153">
        <f>+V280-L280</f>
        <v>88</v>
      </c>
    </row>
    <row r="281" spans="1:26" x14ac:dyDescent="0.25">
      <c r="A281" s="116"/>
      <c r="B281" s="42" t="s">
        <v>149</v>
      </c>
      <c r="C281" s="148"/>
      <c r="D281" s="166">
        <f>+SUBTOTAL(9,D275:D280)</f>
        <v>341688085.85000002</v>
      </c>
      <c r="E281" s="146"/>
      <c r="F281" s="155"/>
      <c r="G281" s="152"/>
      <c r="H281" s="45"/>
      <c r="I281" s="23"/>
      <c r="J281" s="130"/>
      <c r="K281" s="164"/>
      <c r="L281" s="167">
        <f>+SUBTOTAL(9,L275:L280)</f>
        <v>9759972</v>
      </c>
      <c r="M281" s="165"/>
      <c r="N281" s="43">
        <f>+ROUND(L281/$D281*100,2)</f>
        <v>2.86</v>
      </c>
      <c r="O281" s="146"/>
      <c r="P281" s="151"/>
      <c r="Q281" s="152"/>
      <c r="T281" s="130"/>
      <c r="U281" s="160"/>
      <c r="V281" s="168">
        <f>+SUBTOTAL(9,V275:V280)</f>
        <v>15127307</v>
      </c>
      <c r="W281" s="161"/>
      <c r="X281" s="44">
        <f>+ROUND(V281/$D281*100,2)</f>
        <v>4.43</v>
      </c>
      <c r="Y281" s="41"/>
      <c r="Z281" s="168">
        <f>+SUBTOTAL(9,Z275:Z280)</f>
        <v>5367335</v>
      </c>
    </row>
    <row r="282" spans="1:26" x14ac:dyDescent="0.25">
      <c r="A282" s="116"/>
      <c r="B282" s="36"/>
      <c r="C282" s="148"/>
      <c r="D282" s="146"/>
      <c r="E282" s="146"/>
      <c r="F282" s="151"/>
      <c r="G282" s="152"/>
      <c r="H282" s="45"/>
      <c r="I282" s="23"/>
      <c r="J282" s="130"/>
      <c r="K282" s="164"/>
      <c r="L282" s="149"/>
      <c r="M282" s="165"/>
      <c r="N282" s="150"/>
      <c r="O282" s="146"/>
      <c r="P282" s="151"/>
      <c r="Q282" s="152"/>
      <c r="T282" s="130"/>
      <c r="U282" s="160"/>
      <c r="V282" s="153"/>
      <c r="W282" s="161"/>
      <c r="X282" s="154"/>
      <c r="Y282" s="41"/>
      <c r="Z282" s="153"/>
    </row>
    <row r="283" spans="1:26" x14ac:dyDescent="0.25">
      <c r="A283" s="116"/>
      <c r="B283" s="36" t="s">
        <v>150</v>
      </c>
      <c r="C283" s="148"/>
      <c r="D283" s="146"/>
      <c r="E283" s="146"/>
      <c r="F283" s="151"/>
      <c r="G283" s="152"/>
      <c r="H283" s="45"/>
      <c r="I283" s="23"/>
      <c r="J283" s="130"/>
      <c r="K283" s="164"/>
      <c r="L283" s="149"/>
      <c r="M283" s="165"/>
      <c r="N283" s="150"/>
      <c r="O283" s="146"/>
      <c r="P283" s="151"/>
      <c r="Q283" s="152"/>
      <c r="T283" s="130"/>
      <c r="U283" s="160"/>
      <c r="V283" s="153"/>
      <c r="W283" s="161"/>
      <c r="X283" s="154"/>
      <c r="Y283" s="41"/>
      <c r="Z283" s="153"/>
    </row>
    <row r="284" spans="1:26" x14ac:dyDescent="0.25">
      <c r="A284" s="116">
        <v>311</v>
      </c>
      <c r="B284" s="36" t="s">
        <v>66</v>
      </c>
      <c r="C284" s="148"/>
      <c r="D284" s="146">
        <v>40336498.380000003</v>
      </c>
      <c r="E284" s="146"/>
      <c r="F284" s="155">
        <v>50405</v>
      </c>
      <c r="G284" s="152"/>
      <c r="H284" s="156" t="s">
        <v>67</v>
      </c>
      <c r="I284" s="23"/>
      <c r="J284" s="157">
        <v>-8</v>
      </c>
      <c r="K284" s="164"/>
      <c r="L284" s="149">
        <f>+ROUND(N284*D284/100,0)</f>
        <v>754293</v>
      </c>
      <c r="M284" s="165"/>
      <c r="N284" s="158">
        <v>1.87</v>
      </c>
      <c r="O284" s="146"/>
      <c r="P284" s="155">
        <v>50405</v>
      </c>
      <c r="Q284" s="152"/>
      <c r="R284" s="155" t="s">
        <v>68</v>
      </c>
      <c r="T284" s="159">
        <v>-6</v>
      </c>
      <c r="U284" s="160"/>
      <c r="V284" s="153">
        <v>1024417</v>
      </c>
      <c r="W284" s="161"/>
      <c r="X284" s="162">
        <v>2.54</v>
      </c>
      <c r="Y284" s="41"/>
      <c r="Z284" s="153">
        <f>+V284-L284</f>
        <v>270124</v>
      </c>
    </row>
    <row r="285" spans="1:26" x14ac:dyDescent="0.25">
      <c r="A285" s="116">
        <v>312</v>
      </c>
      <c r="B285" s="36" t="s">
        <v>69</v>
      </c>
      <c r="C285" s="148"/>
      <c r="D285" s="146">
        <v>306081322.88</v>
      </c>
      <c r="E285" s="146"/>
      <c r="F285" s="155">
        <v>50405</v>
      </c>
      <c r="G285" s="152"/>
      <c r="H285" s="156" t="s">
        <v>70</v>
      </c>
      <c r="I285" s="23"/>
      <c r="J285" s="157">
        <v>-7</v>
      </c>
      <c r="K285" s="164"/>
      <c r="L285" s="149">
        <f>+ROUND(N285*D285/100,0)</f>
        <v>8753926</v>
      </c>
      <c r="M285" s="165"/>
      <c r="N285" s="158">
        <v>2.86</v>
      </c>
      <c r="O285" s="146"/>
      <c r="P285" s="155">
        <v>50405</v>
      </c>
      <c r="Q285" s="152"/>
      <c r="R285" s="155" t="s">
        <v>71</v>
      </c>
      <c r="T285" s="159">
        <v>-6</v>
      </c>
      <c r="U285" s="160"/>
      <c r="V285" s="153">
        <v>14101548</v>
      </c>
      <c r="W285" s="161"/>
      <c r="X285" s="162">
        <v>4.6100000000000003</v>
      </c>
      <c r="Y285" s="41"/>
      <c r="Z285" s="153">
        <f>+V285-L285</f>
        <v>5347622</v>
      </c>
    </row>
    <row r="286" spans="1:26" x14ac:dyDescent="0.25">
      <c r="A286" s="116">
        <v>314</v>
      </c>
      <c r="B286" s="36" t="s">
        <v>72</v>
      </c>
      <c r="C286" s="148"/>
      <c r="D286" s="146">
        <v>45870053.579999998</v>
      </c>
      <c r="E286" s="146"/>
      <c r="F286" s="155">
        <v>50405</v>
      </c>
      <c r="G286" s="152"/>
      <c r="H286" s="156" t="s">
        <v>73</v>
      </c>
      <c r="I286" s="23"/>
      <c r="J286" s="157">
        <v>-8</v>
      </c>
      <c r="K286" s="164"/>
      <c r="L286" s="149">
        <f>+ROUND(N286*D286/100,0)</f>
        <v>1541234</v>
      </c>
      <c r="M286" s="165"/>
      <c r="N286" s="158">
        <v>3.36</v>
      </c>
      <c r="O286" s="146"/>
      <c r="P286" s="155">
        <v>50405</v>
      </c>
      <c r="Q286" s="152"/>
      <c r="R286" s="155" t="s">
        <v>74</v>
      </c>
      <c r="T286" s="159">
        <v>-7</v>
      </c>
      <c r="U286" s="160"/>
      <c r="V286" s="153">
        <v>1794210</v>
      </c>
      <c r="W286" s="161"/>
      <c r="X286" s="162">
        <v>3.91</v>
      </c>
      <c r="Y286" s="41"/>
      <c r="Z286" s="153">
        <f>+V286-L286</f>
        <v>252976</v>
      </c>
    </row>
    <row r="287" spans="1:26" x14ac:dyDescent="0.25">
      <c r="A287" s="116">
        <v>315</v>
      </c>
      <c r="B287" s="36" t="s">
        <v>75</v>
      </c>
      <c r="C287" s="148"/>
      <c r="D287" s="146">
        <v>16963614.059999999</v>
      </c>
      <c r="E287" s="146"/>
      <c r="F287" s="155">
        <v>50405</v>
      </c>
      <c r="G287" s="152"/>
      <c r="H287" s="156" t="s">
        <v>76</v>
      </c>
      <c r="I287" s="23"/>
      <c r="J287" s="157">
        <v>-7</v>
      </c>
      <c r="K287" s="164"/>
      <c r="L287" s="149">
        <f>+ROUND(N287*D287/100,0)</f>
        <v>327398</v>
      </c>
      <c r="M287" s="165"/>
      <c r="N287" s="158">
        <v>1.93</v>
      </c>
      <c r="O287" s="146"/>
      <c r="P287" s="155">
        <v>50405</v>
      </c>
      <c r="Q287" s="152"/>
      <c r="R287" s="155" t="s">
        <v>77</v>
      </c>
      <c r="T287" s="159">
        <v>-6</v>
      </c>
      <c r="U287" s="160"/>
      <c r="V287" s="153">
        <v>455314</v>
      </c>
      <c r="W287" s="161"/>
      <c r="X287" s="162">
        <v>2.68</v>
      </c>
      <c r="Y287" s="41"/>
      <c r="Z287" s="153">
        <f>+V287-L287</f>
        <v>127916</v>
      </c>
    </row>
    <row r="288" spans="1:26" x14ac:dyDescent="0.25">
      <c r="A288" s="116">
        <v>316</v>
      </c>
      <c r="B288" s="36" t="s">
        <v>78</v>
      </c>
      <c r="C288" s="148"/>
      <c r="D288" s="146">
        <v>1158561.5</v>
      </c>
      <c r="E288" s="146"/>
      <c r="F288" s="155">
        <v>50405</v>
      </c>
      <c r="G288" s="152"/>
      <c r="H288" s="156" t="s">
        <v>79</v>
      </c>
      <c r="I288" s="23"/>
      <c r="J288" s="157">
        <v>-8</v>
      </c>
      <c r="K288" s="164"/>
      <c r="L288" s="149">
        <f>+ROUND(N288*D288/100,0)</f>
        <v>36147</v>
      </c>
      <c r="M288" s="165"/>
      <c r="N288" s="158">
        <v>3.12</v>
      </c>
      <c r="O288" s="146"/>
      <c r="P288" s="155">
        <v>50405</v>
      </c>
      <c r="Q288" s="152"/>
      <c r="R288" s="155" t="s">
        <v>80</v>
      </c>
      <c r="T288" s="159">
        <v>-4</v>
      </c>
      <c r="U288" s="160"/>
      <c r="V288" s="153">
        <v>36635</v>
      </c>
      <c r="W288" s="161"/>
      <c r="X288" s="162">
        <v>3.16</v>
      </c>
      <c r="Y288" s="41"/>
      <c r="Z288" s="153">
        <f>+V288-L288</f>
        <v>488</v>
      </c>
    </row>
    <row r="289" spans="1:26" x14ac:dyDescent="0.25">
      <c r="A289" s="116"/>
      <c r="B289" s="42" t="s">
        <v>151</v>
      </c>
      <c r="C289" s="148"/>
      <c r="D289" s="166">
        <f>+SUBTOTAL(9,D283:D288)</f>
        <v>410410050.39999998</v>
      </c>
      <c r="E289" s="146"/>
      <c r="F289" s="151"/>
      <c r="G289" s="152"/>
      <c r="H289" s="45"/>
      <c r="I289" s="23"/>
      <c r="J289" s="130"/>
      <c r="K289" s="164"/>
      <c r="L289" s="167">
        <f>+SUBTOTAL(9,L283:L288)</f>
        <v>11412998</v>
      </c>
      <c r="M289" s="165"/>
      <c r="N289" s="43">
        <f>+ROUND(L289/$D289*100,2)</f>
        <v>2.78</v>
      </c>
      <c r="O289" s="146"/>
      <c r="P289" s="151"/>
      <c r="Q289" s="152"/>
      <c r="T289" s="130"/>
      <c r="U289" s="160"/>
      <c r="V289" s="168">
        <f>+SUBTOTAL(9,V283:V288)</f>
        <v>17412124</v>
      </c>
      <c r="W289" s="161"/>
      <c r="X289" s="44">
        <f>+ROUND(V289/$D289*100,2)</f>
        <v>4.24</v>
      </c>
      <c r="Y289" s="41"/>
      <c r="Z289" s="168">
        <f>+SUBTOTAL(9,Z283:Z288)</f>
        <v>5999126</v>
      </c>
    </row>
    <row r="290" spans="1:26" x14ac:dyDescent="0.25">
      <c r="A290" s="116"/>
      <c r="B290" s="36"/>
      <c r="C290" s="148"/>
      <c r="D290" s="146"/>
      <c r="E290" s="146"/>
      <c r="F290" s="151"/>
      <c r="G290" s="152"/>
      <c r="H290" s="45"/>
      <c r="I290" s="23"/>
      <c r="J290" s="130"/>
      <c r="K290" s="164"/>
      <c r="L290" s="149"/>
      <c r="M290" s="165"/>
      <c r="N290" s="150"/>
      <c r="O290" s="146"/>
      <c r="P290" s="151"/>
      <c r="Q290" s="152"/>
      <c r="T290" s="130"/>
      <c r="U290" s="160"/>
      <c r="V290" s="153"/>
      <c r="W290" s="161"/>
      <c r="X290" s="154"/>
      <c r="Y290" s="41"/>
      <c r="Z290" s="153"/>
    </row>
    <row r="291" spans="1:26" x14ac:dyDescent="0.25">
      <c r="A291" s="116"/>
      <c r="B291" s="36" t="s">
        <v>152</v>
      </c>
      <c r="C291" s="148"/>
      <c r="D291" s="146"/>
      <c r="E291" s="146"/>
      <c r="F291" s="151"/>
      <c r="G291" s="152"/>
      <c r="H291" s="45"/>
      <c r="I291" s="23"/>
      <c r="J291" s="130"/>
      <c r="K291" s="164"/>
      <c r="L291" s="149"/>
      <c r="M291" s="165"/>
      <c r="N291" s="150"/>
      <c r="O291" s="146"/>
      <c r="P291" s="151"/>
      <c r="Q291" s="152"/>
      <c r="T291" s="130"/>
      <c r="U291" s="160"/>
      <c r="V291" s="153"/>
      <c r="W291" s="161"/>
      <c r="X291" s="154"/>
      <c r="Y291" s="41"/>
      <c r="Z291" s="153"/>
    </row>
    <row r="292" spans="1:26" x14ac:dyDescent="0.25">
      <c r="A292" s="116">
        <v>310.2</v>
      </c>
      <c r="B292" s="36" t="s">
        <v>64</v>
      </c>
      <c r="C292" s="148"/>
      <c r="D292" s="146">
        <v>281111.09999999998</v>
      </c>
      <c r="E292" s="146"/>
      <c r="F292" s="155">
        <v>50405</v>
      </c>
      <c r="G292" s="152"/>
      <c r="H292" s="156" t="s">
        <v>65</v>
      </c>
      <c r="I292" s="23"/>
      <c r="J292" s="157">
        <v>0</v>
      </c>
      <c r="K292" s="164"/>
      <c r="L292" s="149">
        <f t="shared" ref="L292:L297" si="7">+ROUND(N292*D292/100,0)</f>
        <v>3823</v>
      </c>
      <c r="M292" s="165"/>
      <c r="N292" s="158">
        <v>1.36</v>
      </c>
      <c r="O292" s="146"/>
      <c r="P292" s="155">
        <v>50405</v>
      </c>
      <c r="Q292" s="152"/>
      <c r="R292" s="155" t="s">
        <v>65</v>
      </c>
      <c r="T292" s="159">
        <v>0</v>
      </c>
      <c r="U292" s="160"/>
      <c r="V292" s="153">
        <v>5990</v>
      </c>
      <c r="W292" s="161"/>
      <c r="X292" s="162">
        <v>2.13</v>
      </c>
      <c r="Y292" s="41"/>
      <c r="Z292" s="153">
        <f t="shared" ref="Z292:Z297" si="8">+V292-L292</f>
        <v>2167</v>
      </c>
    </row>
    <row r="293" spans="1:26" x14ac:dyDescent="0.25">
      <c r="A293" s="116">
        <v>311</v>
      </c>
      <c r="B293" s="36" t="s">
        <v>66</v>
      </c>
      <c r="C293" s="148"/>
      <c r="D293" s="146">
        <v>74426831.349999994</v>
      </c>
      <c r="E293" s="146"/>
      <c r="F293" s="155">
        <v>50405</v>
      </c>
      <c r="G293" s="152"/>
      <c r="H293" s="156" t="s">
        <v>67</v>
      </c>
      <c r="I293" s="23"/>
      <c r="J293" s="157">
        <v>-8</v>
      </c>
      <c r="K293" s="164"/>
      <c r="L293" s="149">
        <f t="shared" si="7"/>
        <v>1391782</v>
      </c>
      <c r="M293" s="165"/>
      <c r="N293" s="158">
        <v>1.87</v>
      </c>
      <c r="O293" s="146"/>
      <c r="P293" s="155">
        <v>50405</v>
      </c>
      <c r="Q293" s="152"/>
      <c r="R293" s="155" t="s">
        <v>68</v>
      </c>
      <c r="T293" s="159">
        <v>-6</v>
      </c>
      <c r="U293" s="160"/>
      <c r="V293" s="153">
        <v>2641291</v>
      </c>
      <c r="W293" s="161"/>
      <c r="X293" s="162">
        <v>3.55</v>
      </c>
      <c r="Y293" s="41"/>
      <c r="Z293" s="153">
        <f t="shared" si="8"/>
        <v>1249509</v>
      </c>
    </row>
    <row r="294" spans="1:26" x14ac:dyDescent="0.25">
      <c r="A294" s="116">
        <v>312</v>
      </c>
      <c r="B294" s="36" t="s">
        <v>69</v>
      </c>
      <c r="C294" s="148"/>
      <c r="D294" s="146">
        <v>105102392.89</v>
      </c>
      <c r="E294" s="146"/>
      <c r="F294" s="155">
        <v>50405</v>
      </c>
      <c r="G294" s="152"/>
      <c r="H294" s="156" t="s">
        <v>70</v>
      </c>
      <c r="I294" s="23"/>
      <c r="J294" s="157">
        <v>-7</v>
      </c>
      <c r="K294" s="164"/>
      <c r="L294" s="149">
        <f t="shared" si="7"/>
        <v>3005928</v>
      </c>
      <c r="M294" s="165"/>
      <c r="N294" s="158">
        <v>2.86</v>
      </c>
      <c r="O294" s="146"/>
      <c r="P294" s="155">
        <v>50405</v>
      </c>
      <c r="Q294" s="152"/>
      <c r="R294" s="155" t="s">
        <v>71</v>
      </c>
      <c r="T294" s="159">
        <v>-7</v>
      </c>
      <c r="U294" s="160"/>
      <c r="V294" s="153">
        <v>4457480</v>
      </c>
      <c r="W294" s="161"/>
      <c r="X294" s="162">
        <v>4.24</v>
      </c>
      <c r="Y294" s="41"/>
      <c r="Z294" s="153">
        <f t="shared" si="8"/>
        <v>1451552</v>
      </c>
    </row>
    <row r="295" spans="1:26" x14ac:dyDescent="0.25">
      <c r="A295" s="116">
        <v>314</v>
      </c>
      <c r="B295" s="36" t="s">
        <v>72</v>
      </c>
      <c r="C295" s="148"/>
      <c r="D295" s="146">
        <v>10430202.039999999</v>
      </c>
      <c r="E295" s="146"/>
      <c r="F295" s="155">
        <v>50405</v>
      </c>
      <c r="G295" s="152"/>
      <c r="H295" s="156" t="s">
        <v>73</v>
      </c>
      <c r="I295" s="23"/>
      <c r="J295" s="157">
        <v>-8</v>
      </c>
      <c r="K295" s="164"/>
      <c r="L295" s="149">
        <f t="shared" si="7"/>
        <v>350455</v>
      </c>
      <c r="M295" s="165"/>
      <c r="N295" s="158">
        <v>3.36</v>
      </c>
      <c r="O295" s="146"/>
      <c r="P295" s="155">
        <v>50405</v>
      </c>
      <c r="Q295" s="152"/>
      <c r="R295" s="155" t="s">
        <v>74</v>
      </c>
      <c r="T295" s="159">
        <v>-6</v>
      </c>
      <c r="U295" s="160"/>
      <c r="V295" s="153">
        <v>467224</v>
      </c>
      <c r="W295" s="161"/>
      <c r="X295" s="162">
        <v>4.4800000000000004</v>
      </c>
      <c r="Y295" s="41"/>
      <c r="Z295" s="153">
        <f t="shared" si="8"/>
        <v>116769</v>
      </c>
    </row>
    <row r="296" spans="1:26" x14ac:dyDescent="0.25">
      <c r="A296" s="116">
        <v>315</v>
      </c>
      <c r="B296" s="36" t="s">
        <v>75</v>
      </c>
      <c r="C296" s="148"/>
      <c r="D296" s="146">
        <v>19337397.75</v>
      </c>
      <c r="E296" s="146"/>
      <c r="F296" s="155">
        <v>50405</v>
      </c>
      <c r="G296" s="152"/>
      <c r="H296" s="156" t="s">
        <v>76</v>
      </c>
      <c r="I296" s="23"/>
      <c r="J296" s="157">
        <v>-7</v>
      </c>
      <c r="K296" s="164"/>
      <c r="L296" s="149">
        <f t="shared" si="7"/>
        <v>373212</v>
      </c>
      <c r="M296" s="165"/>
      <c r="N296" s="158">
        <v>1.93</v>
      </c>
      <c r="O296" s="146"/>
      <c r="P296" s="155">
        <v>50405</v>
      </c>
      <c r="Q296" s="152"/>
      <c r="R296" s="155" t="s">
        <v>77</v>
      </c>
      <c r="T296" s="159">
        <v>-5</v>
      </c>
      <c r="U296" s="160"/>
      <c r="V296" s="153">
        <v>729916</v>
      </c>
      <c r="W296" s="161"/>
      <c r="X296" s="162">
        <v>3.77</v>
      </c>
      <c r="Y296" s="41"/>
      <c r="Z296" s="153">
        <f t="shared" si="8"/>
        <v>356704</v>
      </c>
    </row>
    <row r="297" spans="1:26" x14ac:dyDescent="0.25">
      <c r="A297" s="116">
        <v>316</v>
      </c>
      <c r="B297" s="36" t="s">
        <v>78</v>
      </c>
      <c r="C297" s="148"/>
      <c r="D297" s="146">
        <v>2839806.72</v>
      </c>
      <c r="E297" s="146"/>
      <c r="F297" s="155">
        <v>50405</v>
      </c>
      <c r="G297" s="152"/>
      <c r="H297" s="156" t="s">
        <v>79</v>
      </c>
      <c r="I297" s="23"/>
      <c r="J297" s="157">
        <v>-8</v>
      </c>
      <c r="K297" s="164"/>
      <c r="L297" s="149">
        <f t="shared" si="7"/>
        <v>88602</v>
      </c>
      <c r="M297" s="165"/>
      <c r="N297" s="158">
        <v>3.12</v>
      </c>
      <c r="O297" s="146"/>
      <c r="P297" s="155">
        <v>50405</v>
      </c>
      <c r="Q297" s="152"/>
      <c r="R297" s="155" t="s">
        <v>80</v>
      </c>
      <c r="T297" s="159">
        <v>-4</v>
      </c>
      <c r="U297" s="160"/>
      <c r="V297" s="153">
        <v>143889</v>
      </c>
      <c r="W297" s="161"/>
      <c r="X297" s="162">
        <v>5.07</v>
      </c>
      <c r="Y297" s="41"/>
      <c r="Z297" s="153">
        <f t="shared" si="8"/>
        <v>55287</v>
      </c>
    </row>
    <row r="298" spans="1:26" x14ac:dyDescent="0.25">
      <c r="A298" s="116"/>
      <c r="B298" s="42" t="s">
        <v>153</v>
      </c>
      <c r="C298" s="148"/>
      <c r="D298" s="172">
        <f>+SUBTOTAL(9,D291:D297)</f>
        <v>212417741.84999996</v>
      </c>
      <c r="E298" s="146"/>
      <c r="F298" s="151"/>
      <c r="G298" s="152"/>
      <c r="H298" s="45"/>
      <c r="I298" s="23"/>
      <c r="J298" s="130"/>
      <c r="K298" s="164"/>
      <c r="L298" s="173">
        <f>+SUBTOTAL(9,L291:L297)</f>
        <v>5213802</v>
      </c>
      <c r="M298" s="165"/>
      <c r="N298" s="43">
        <f>+ROUND(L298/$D298*100,2)</f>
        <v>2.4500000000000002</v>
      </c>
      <c r="O298" s="146"/>
      <c r="P298" s="151"/>
      <c r="Q298" s="152"/>
      <c r="T298" s="130"/>
      <c r="U298" s="160"/>
      <c r="V298" s="174">
        <f>+SUBTOTAL(9,V291:V297)</f>
        <v>8445790</v>
      </c>
      <c r="W298" s="161"/>
      <c r="X298" s="44">
        <f>+ROUND(V298/$D298*100,2)</f>
        <v>3.98</v>
      </c>
      <c r="Y298" s="41"/>
      <c r="Z298" s="174">
        <f>+SUBTOTAL(9,Z291:Z297)</f>
        <v>3231988</v>
      </c>
    </row>
    <row r="299" spans="1:26" x14ac:dyDescent="0.25">
      <c r="A299" s="116"/>
      <c r="B299" s="36"/>
      <c r="C299" s="148"/>
      <c r="D299" s="146"/>
      <c r="E299" s="146"/>
      <c r="F299" s="147"/>
      <c r="G299" s="148"/>
      <c r="H299" s="40"/>
      <c r="J299" s="126"/>
      <c r="K299" s="164"/>
      <c r="L299" s="149"/>
      <c r="M299" s="165"/>
      <c r="N299" s="150"/>
      <c r="O299" s="146"/>
      <c r="P299" s="151"/>
      <c r="Q299" s="152"/>
      <c r="T299" s="130"/>
      <c r="U299" s="160"/>
      <c r="V299" s="153"/>
      <c r="W299" s="161"/>
      <c r="X299" s="154"/>
      <c r="Y299" s="41"/>
      <c r="Z299" s="153"/>
    </row>
    <row r="300" spans="1:26" x14ac:dyDescent="0.25">
      <c r="A300" s="144" t="s">
        <v>154</v>
      </c>
      <c r="B300" s="36"/>
      <c r="C300" s="148"/>
      <c r="D300" s="146">
        <f>+SUBTOTAL(9,D260:D299)</f>
        <v>1452024355.0099998</v>
      </c>
      <c r="E300" s="146"/>
      <c r="F300" s="147"/>
      <c r="G300" s="148"/>
      <c r="H300" s="40"/>
      <c r="J300" s="126"/>
      <c r="K300" s="164"/>
      <c r="L300" s="149">
        <f>+SUBTOTAL(9,L260:L299)</f>
        <v>40386624</v>
      </c>
      <c r="M300" s="165"/>
      <c r="N300" s="150"/>
      <c r="O300" s="146"/>
      <c r="P300" s="151"/>
      <c r="Q300" s="152"/>
      <c r="T300" s="130"/>
      <c r="U300" s="160"/>
      <c r="V300" s="153">
        <f>+SUBTOTAL(9,V260:V299)</f>
        <v>67185699</v>
      </c>
      <c r="W300" s="161"/>
      <c r="X300" s="154"/>
      <c r="Y300" s="41"/>
      <c r="Z300" s="153">
        <f>+SUBTOTAL(9,Z260:Z299)</f>
        <v>26799075</v>
      </c>
    </row>
    <row r="301" spans="1:26" x14ac:dyDescent="0.25">
      <c r="A301" s="116"/>
      <c r="B301" s="36"/>
      <c r="C301" s="148"/>
      <c r="D301" s="146"/>
      <c r="E301" s="146"/>
      <c r="F301" s="147"/>
      <c r="G301" s="148"/>
      <c r="H301" s="40"/>
      <c r="J301" s="126"/>
      <c r="K301" s="164"/>
      <c r="L301" s="149"/>
      <c r="M301" s="165"/>
      <c r="N301" s="150"/>
      <c r="O301" s="146"/>
      <c r="P301" s="151"/>
      <c r="Q301" s="152"/>
      <c r="T301" s="130"/>
      <c r="U301" s="160"/>
      <c r="V301" s="153"/>
      <c r="W301" s="161"/>
      <c r="X301" s="154"/>
      <c r="Y301" s="41"/>
      <c r="Z301" s="153"/>
    </row>
    <row r="302" spans="1:26" x14ac:dyDescent="0.25">
      <c r="A302" s="116"/>
      <c r="B302" s="36"/>
      <c r="C302" s="148"/>
      <c r="D302" s="146"/>
      <c r="E302" s="146"/>
      <c r="F302" s="147"/>
      <c r="G302" s="148"/>
      <c r="H302" s="40"/>
      <c r="J302" s="126"/>
      <c r="K302" s="164"/>
      <c r="L302" s="149"/>
      <c r="M302" s="165"/>
      <c r="N302" s="150"/>
      <c r="O302" s="146"/>
      <c r="P302" s="151"/>
      <c r="Q302" s="152"/>
      <c r="T302" s="130"/>
      <c r="U302" s="160"/>
      <c r="V302" s="153"/>
      <c r="W302" s="161"/>
      <c r="X302" s="154"/>
      <c r="Y302" s="41"/>
      <c r="Z302" s="153"/>
    </row>
    <row r="303" spans="1:26" x14ac:dyDescent="0.25">
      <c r="A303" s="144" t="s">
        <v>155</v>
      </c>
      <c r="B303" s="36"/>
      <c r="C303" s="148"/>
      <c r="D303" s="146"/>
      <c r="E303" s="146"/>
      <c r="F303" s="147"/>
      <c r="G303" s="148"/>
      <c r="H303" s="40"/>
      <c r="J303" s="126"/>
      <c r="K303" s="164"/>
      <c r="L303" s="149"/>
      <c r="M303" s="165"/>
      <c r="N303" s="150"/>
      <c r="O303" s="146"/>
      <c r="P303" s="151"/>
      <c r="Q303" s="152"/>
      <c r="T303" s="130"/>
      <c r="U303" s="160"/>
      <c r="V303" s="153"/>
      <c r="W303" s="161"/>
      <c r="X303" s="154"/>
      <c r="Y303" s="41"/>
      <c r="Z303" s="153"/>
    </row>
    <row r="304" spans="1:26" x14ac:dyDescent="0.25">
      <c r="A304" s="116"/>
      <c r="B304" s="36"/>
      <c r="C304" s="148"/>
      <c r="D304" s="146"/>
      <c r="E304" s="146"/>
      <c r="F304" s="147"/>
      <c r="G304" s="148"/>
      <c r="H304" s="40"/>
      <c r="J304" s="126"/>
      <c r="K304" s="164"/>
      <c r="L304" s="149"/>
      <c r="M304" s="165"/>
      <c r="N304" s="150"/>
      <c r="O304" s="146"/>
      <c r="P304" s="151"/>
      <c r="Q304" s="152"/>
      <c r="T304" s="130"/>
      <c r="U304" s="160"/>
      <c r="V304" s="153"/>
      <c r="W304" s="161"/>
      <c r="X304" s="154"/>
      <c r="Y304" s="41"/>
      <c r="Z304" s="153"/>
    </row>
    <row r="305" spans="1:26" x14ac:dyDescent="0.25">
      <c r="A305" s="116"/>
      <c r="B305" s="36" t="s">
        <v>156</v>
      </c>
      <c r="C305" s="148"/>
      <c r="D305" s="146"/>
      <c r="E305" s="146"/>
      <c r="F305" s="147"/>
      <c r="G305" s="148"/>
      <c r="H305" s="40"/>
      <c r="J305" s="126"/>
      <c r="K305" s="164"/>
      <c r="L305" s="149"/>
      <c r="M305" s="165"/>
      <c r="N305" s="150"/>
      <c r="O305" s="146"/>
      <c r="P305" s="151"/>
      <c r="Q305" s="152"/>
      <c r="T305" s="130"/>
      <c r="U305" s="160"/>
      <c r="V305" s="153"/>
      <c r="W305" s="161"/>
      <c r="X305" s="154"/>
      <c r="Y305" s="41"/>
      <c r="Z305" s="153"/>
    </row>
    <row r="306" spans="1:26" x14ac:dyDescent="0.25">
      <c r="A306" s="116">
        <v>311</v>
      </c>
      <c r="B306" s="36" t="s">
        <v>66</v>
      </c>
      <c r="C306" s="148"/>
      <c r="D306" s="146">
        <v>21072370.449999999</v>
      </c>
      <c r="E306" s="146"/>
      <c r="F306" s="155">
        <v>47483</v>
      </c>
      <c r="G306" s="148"/>
      <c r="H306" s="163" t="s">
        <v>67</v>
      </c>
      <c r="J306" s="157">
        <v>-5</v>
      </c>
      <c r="K306" s="164"/>
      <c r="L306" s="149">
        <f>+ROUND(N306*D306/100,0)</f>
        <v>914541</v>
      </c>
      <c r="M306" s="165"/>
      <c r="N306" s="158">
        <v>4.34</v>
      </c>
      <c r="O306" s="146"/>
      <c r="P306" s="155">
        <v>47483</v>
      </c>
      <c r="Q306" s="152"/>
      <c r="R306" s="155" t="s">
        <v>68</v>
      </c>
      <c r="T306" s="159">
        <v>-11</v>
      </c>
      <c r="U306" s="160"/>
      <c r="V306" s="153">
        <v>1683380</v>
      </c>
      <c r="W306" s="161"/>
      <c r="X306" s="162">
        <v>7.99</v>
      </c>
      <c r="Y306" s="41"/>
      <c r="Z306" s="153">
        <f>+V306-L306</f>
        <v>768839</v>
      </c>
    </row>
    <row r="307" spans="1:26" x14ac:dyDescent="0.25">
      <c r="A307" s="116">
        <v>312</v>
      </c>
      <c r="B307" s="36" t="s">
        <v>69</v>
      </c>
      <c r="C307" s="148"/>
      <c r="D307" s="146">
        <v>153722644.30000001</v>
      </c>
      <c r="E307" s="146"/>
      <c r="F307" s="155">
        <v>47483</v>
      </c>
      <c r="G307" s="148"/>
      <c r="H307" s="163" t="s">
        <v>70</v>
      </c>
      <c r="J307" s="157">
        <v>-4</v>
      </c>
      <c r="K307" s="164"/>
      <c r="L307" s="149">
        <f>+ROUND(N307*D307/100,0)</f>
        <v>7394059</v>
      </c>
      <c r="M307" s="165"/>
      <c r="N307" s="158">
        <v>4.8099999999999996</v>
      </c>
      <c r="O307" s="146"/>
      <c r="P307" s="155">
        <v>47483</v>
      </c>
      <c r="Q307" s="152"/>
      <c r="R307" s="155" t="s">
        <v>71</v>
      </c>
      <c r="T307" s="159">
        <v>-11</v>
      </c>
      <c r="U307" s="160"/>
      <c r="V307" s="153">
        <v>14169792</v>
      </c>
      <c r="W307" s="161"/>
      <c r="X307" s="162">
        <v>9.2200000000000006</v>
      </c>
      <c r="Y307" s="41"/>
      <c r="Z307" s="153">
        <f>+V307-L307</f>
        <v>6775733</v>
      </c>
    </row>
    <row r="308" spans="1:26" x14ac:dyDescent="0.25">
      <c r="A308" s="116">
        <v>314</v>
      </c>
      <c r="B308" s="36" t="s">
        <v>72</v>
      </c>
      <c r="C308" s="148"/>
      <c r="D308" s="146">
        <v>20181758.579999998</v>
      </c>
      <c r="E308" s="146"/>
      <c r="F308" s="155">
        <v>47483</v>
      </c>
      <c r="G308" s="148"/>
      <c r="H308" s="163" t="s">
        <v>73</v>
      </c>
      <c r="J308" s="157">
        <v>-6</v>
      </c>
      <c r="K308" s="164"/>
      <c r="L308" s="149">
        <f>+ROUND(N308*D308/100,0)</f>
        <v>841579</v>
      </c>
      <c r="M308" s="165"/>
      <c r="N308" s="158">
        <v>4.17</v>
      </c>
      <c r="O308" s="146"/>
      <c r="P308" s="155">
        <v>47483</v>
      </c>
      <c r="Q308" s="152"/>
      <c r="R308" s="155" t="s">
        <v>74</v>
      </c>
      <c r="T308" s="159">
        <v>-11</v>
      </c>
      <c r="U308" s="160"/>
      <c r="V308" s="153">
        <v>1787024</v>
      </c>
      <c r="W308" s="161"/>
      <c r="X308" s="162">
        <v>8.85</v>
      </c>
      <c r="Y308" s="41"/>
      <c r="Z308" s="153">
        <f>+V308-L308</f>
        <v>945445</v>
      </c>
    </row>
    <row r="309" spans="1:26" x14ac:dyDescent="0.25">
      <c r="A309" s="116">
        <v>315</v>
      </c>
      <c r="B309" s="36" t="s">
        <v>75</v>
      </c>
      <c r="C309" s="148"/>
      <c r="D309" s="146">
        <v>20855689.91</v>
      </c>
      <c r="E309" s="146"/>
      <c r="F309" s="155">
        <v>47483</v>
      </c>
      <c r="G309" s="148"/>
      <c r="H309" s="163" t="s">
        <v>76</v>
      </c>
      <c r="J309" s="157">
        <v>-4</v>
      </c>
      <c r="K309" s="164"/>
      <c r="L309" s="149">
        <f>+ROUND(N309*D309/100,0)</f>
        <v>1069897</v>
      </c>
      <c r="M309" s="165"/>
      <c r="N309" s="158">
        <v>5.13</v>
      </c>
      <c r="O309" s="146"/>
      <c r="P309" s="155">
        <v>47483</v>
      </c>
      <c r="Q309" s="152"/>
      <c r="R309" s="155" t="s">
        <v>77</v>
      </c>
      <c r="T309" s="159">
        <v>-11</v>
      </c>
      <c r="U309" s="160"/>
      <c r="V309" s="153">
        <v>1818465</v>
      </c>
      <c r="W309" s="161"/>
      <c r="X309" s="162">
        <v>8.7200000000000006</v>
      </c>
      <c r="Y309" s="41"/>
      <c r="Z309" s="153">
        <f>+V309-L309</f>
        <v>748568</v>
      </c>
    </row>
    <row r="310" spans="1:26" x14ac:dyDescent="0.25">
      <c r="A310" s="116">
        <v>316</v>
      </c>
      <c r="B310" s="36" t="s">
        <v>78</v>
      </c>
      <c r="C310" s="148"/>
      <c r="D310" s="146">
        <v>87024.65</v>
      </c>
      <c r="E310" s="146"/>
      <c r="F310" s="155">
        <v>47483</v>
      </c>
      <c r="G310" s="148"/>
      <c r="H310" s="163" t="s">
        <v>79</v>
      </c>
      <c r="J310" s="157">
        <v>-6</v>
      </c>
      <c r="K310" s="164"/>
      <c r="L310" s="149">
        <f>+ROUND(N310*D310/100,0)</f>
        <v>4482</v>
      </c>
      <c r="M310" s="165"/>
      <c r="N310" s="158">
        <v>5.15</v>
      </c>
      <c r="O310" s="146"/>
      <c r="P310" s="155">
        <v>47483</v>
      </c>
      <c r="Q310" s="152"/>
      <c r="R310" s="155" t="s">
        <v>80</v>
      </c>
      <c r="T310" s="159">
        <v>-9</v>
      </c>
      <c r="U310" s="160"/>
      <c r="V310" s="153">
        <v>6238</v>
      </c>
      <c r="W310" s="161"/>
      <c r="X310" s="162">
        <v>7.17</v>
      </c>
      <c r="Y310" s="41"/>
      <c r="Z310" s="153">
        <f>+V310-L310</f>
        <v>1756</v>
      </c>
    </row>
    <row r="311" spans="1:26" x14ac:dyDescent="0.25">
      <c r="A311" s="116"/>
      <c r="B311" s="42" t="s">
        <v>157</v>
      </c>
      <c r="C311" s="148"/>
      <c r="D311" s="166">
        <f>+SUBTOTAL(9,D305:D310)</f>
        <v>215919487.88999999</v>
      </c>
      <c r="E311" s="146"/>
      <c r="F311" s="147"/>
      <c r="G311" s="148"/>
      <c r="H311" s="163"/>
      <c r="J311" s="126"/>
      <c r="K311" s="164"/>
      <c r="L311" s="167">
        <f>+SUBTOTAL(9,L305:L310)</f>
        <v>10224558</v>
      </c>
      <c r="M311" s="165"/>
      <c r="N311" s="43">
        <f>+ROUND(L311/$D311*100,2)</f>
        <v>4.74</v>
      </c>
      <c r="O311" s="146"/>
      <c r="P311" s="151"/>
      <c r="Q311" s="152"/>
      <c r="T311" s="130"/>
      <c r="U311" s="160"/>
      <c r="V311" s="168">
        <f>+SUBTOTAL(9,V305:V310)</f>
        <v>19464899</v>
      </c>
      <c r="W311" s="161"/>
      <c r="X311" s="44">
        <f>+ROUND(V311/$D311*100,2)</f>
        <v>9.01</v>
      </c>
      <c r="Y311" s="41"/>
      <c r="Z311" s="168">
        <f>+SUBTOTAL(9,Z305:Z310)</f>
        <v>9240341</v>
      </c>
    </row>
    <row r="312" spans="1:26" x14ac:dyDescent="0.25">
      <c r="A312" s="116"/>
      <c r="B312" s="36"/>
      <c r="C312" s="148"/>
      <c r="D312" s="146"/>
      <c r="E312" s="146"/>
      <c r="F312" s="147"/>
      <c r="G312" s="148"/>
      <c r="H312" s="40"/>
      <c r="J312" s="126"/>
      <c r="K312" s="164"/>
      <c r="L312" s="149"/>
      <c r="M312" s="165"/>
      <c r="N312" s="150"/>
      <c r="O312" s="146"/>
      <c r="P312" s="151"/>
      <c r="Q312" s="152"/>
      <c r="T312" s="130"/>
      <c r="U312" s="160"/>
      <c r="V312" s="153"/>
      <c r="W312" s="161"/>
      <c r="X312" s="154"/>
      <c r="Y312" s="41"/>
      <c r="Z312" s="153"/>
    </row>
    <row r="313" spans="1:26" x14ac:dyDescent="0.25">
      <c r="A313" s="116"/>
      <c r="B313" s="36" t="s">
        <v>158</v>
      </c>
      <c r="C313" s="148"/>
      <c r="D313" s="146"/>
      <c r="E313" s="146"/>
      <c r="F313" s="147"/>
      <c r="G313" s="148"/>
      <c r="H313" s="40"/>
      <c r="J313" s="126"/>
      <c r="K313" s="164"/>
      <c r="L313" s="149"/>
      <c r="M313" s="165"/>
      <c r="N313" s="150"/>
      <c r="O313" s="146"/>
      <c r="P313" s="151"/>
      <c r="Q313" s="152"/>
      <c r="T313" s="130"/>
      <c r="U313" s="160"/>
      <c r="V313" s="153"/>
      <c r="W313" s="161"/>
      <c r="X313" s="154"/>
      <c r="Y313" s="41"/>
      <c r="Z313" s="153"/>
    </row>
    <row r="314" spans="1:26" x14ac:dyDescent="0.25">
      <c r="A314" s="116">
        <v>311</v>
      </c>
      <c r="B314" s="36" t="s">
        <v>66</v>
      </c>
      <c r="C314" s="148"/>
      <c r="D314" s="146">
        <v>29261980.41</v>
      </c>
      <c r="E314" s="146"/>
      <c r="F314" s="155">
        <v>47483</v>
      </c>
      <c r="G314" s="148"/>
      <c r="H314" s="163" t="s">
        <v>67</v>
      </c>
      <c r="J314" s="157">
        <v>-5</v>
      </c>
      <c r="K314" s="164"/>
      <c r="L314" s="149">
        <f>+ROUND(N314*D314/100,0)</f>
        <v>1269970</v>
      </c>
      <c r="M314" s="165"/>
      <c r="N314" s="158">
        <v>4.34</v>
      </c>
      <c r="O314" s="146"/>
      <c r="P314" s="155">
        <v>47483</v>
      </c>
      <c r="Q314" s="152"/>
      <c r="R314" s="155" t="s">
        <v>68</v>
      </c>
      <c r="T314" s="159">
        <v>-11</v>
      </c>
      <c r="U314" s="160"/>
      <c r="V314" s="153">
        <v>2583777</v>
      </c>
      <c r="W314" s="161"/>
      <c r="X314" s="162">
        <v>8.83</v>
      </c>
      <c r="Y314" s="41"/>
      <c r="Z314" s="153">
        <f>+V314-L314</f>
        <v>1313807</v>
      </c>
    </row>
    <row r="315" spans="1:26" x14ac:dyDescent="0.25">
      <c r="A315" s="116">
        <v>312</v>
      </c>
      <c r="B315" s="36" t="s">
        <v>69</v>
      </c>
      <c r="C315" s="148"/>
      <c r="D315" s="146">
        <v>192015148.19999999</v>
      </c>
      <c r="E315" s="146"/>
      <c r="F315" s="155">
        <v>47483</v>
      </c>
      <c r="G315" s="148"/>
      <c r="H315" s="163" t="s">
        <v>70</v>
      </c>
      <c r="J315" s="157">
        <v>-4</v>
      </c>
      <c r="K315" s="164"/>
      <c r="L315" s="149">
        <f>+ROUND(N315*D315/100,0)</f>
        <v>9235929</v>
      </c>
      <c r="M315" s="165"/>
      <c r="N315" s="158">
        <v>4.8099999999999996</v>
      </c>
      <c r="O315" s="146"/>
      <c r="P315" s="155">
        <v>47483</v>
      </c>
      <c r="Q315" s="152"/>
      <c r="R315" s="155" t="s">
        <v>71</v>
      </c>
      <c r="T315" s="159">
        <v>-11</v>
      </c>
      <c r="U315" s="160"/>
      <c r="V315" s="153">
        <v>17548475</v>
      </c>
      <c r="W315" s="161"/>
      <c r="X315" s="162">
        <v>9.14</v>
      </c>
      <c r="Y315" s="41"/>
      <c r="Z315" s="153">
        <f>+V315-L315</f>
        <v>8312546</v>
      </c>
    </row>
    <row r="316" spans="1:26" x14ac:dyDescent="0.25">
      <c r="A316" s="116">
        <v>314</v>
      </c>
      <c r="B316" s="36" t="s">
        <v>72</v>
      </c>
      <c r="C316" s="148"/>
      <c r="D316" s="146">
        <v>27319305.469999999</v>
      </c>
      <c r="E316" s="146"/>
      <c r="F316" s="155">
        <v>47483</v>
      </c>
      <c r="G316" s="148"/>
      <c r="H316" s="163" t="s">
        <v>73</v>
      </c>
      <c r="J316" s="157">
        <v>-6</v>
      </c>
      <c r="K316" s="164"/>
      <c r="L316" s="149">
        <f>+ROUND(N316*D316/100,0)</f>
        <v>1139215</v>
      </c>
      <c r="M316" s="165"/>
      <c r="N316" s="158">
        <v>4.17</v>
      </c>
      <c r="O316" s="146"/>
      <c r="P316" s="155">
        <v>47483</v>
      </c>
      <c r="Q316" s="152"/>
      <c r="R316" s="155" t="s">
        <v>74</v>
      </c>
      <c r="T316" s="159">
        <v>-11</v>
      </c>
      <c r="U316" s="160"/>
      <c r="V316" s="153">
        <v>2562033</v>
      </c>
      <c r="W316" s="161"/>
      <c r="X316" s="162">
        <v>9.3800000000000008</v>
      </c>
      <c r="Y316" s="41"/>
      <c r="Z316" s="153">
        <f>+V316-L316</f>
        <v>1422818</v>
      </c>
    </row>
    <row r="317" spans="1:26" x14ac:dyDescent="0.25">
      <c r="A317" s="116">
        <v>315</v>
      </c>
      <c r="B317" s="36" t="s">
        <v>75</v>
      </c>
      <c r="C317" s="148"/>
      <c r="D317" s="146">
        <v>30036945.010000002</v>
      </c>
      <c r="E317" s="146"/>
      <c r="F317" s="155">
        <v>47483</v>
      </c>
      <c r="G317" s="148"/>
      <c r="H317" s="163" t="s">
        <v>76</v>
      </c>
      <c r="J317" s="157">
        <v>-4</v>
      </c>
      <c r="K317" s="164"/>
      <c r="L317" s="149">
        <f>+ROUND(N317*D317/100,0)</f>
        <v>1540895</v>
      </c>
      <c r="M317" s="165"/>
      <c r="N317" s="158">
        <v>5.13</v>
      </c>
      <c r="O317" s="146"/>
      <c r="P317" s="155">
        <v>47483</v>
      </c>
      <c r="Q317" s="152"/>
      <c r="R317" s="155" t="s">
        <v>77</v>
      </c>
      <c r="T317" s="159">
        <v>-11</v>
      </c>
      <c r="U317" s="160"/>
      <c r="V317" s="153">
        <v>2610776</v>
      </c>
      <c r="W317" s="161"/>
      <c r="X317" s="162">
        <v>8.69</v>
      </c>
      <c r="Y317" s="41"/>
      <c r="Z317" s="153">
        <f>+V317-L317</f>
        <v>1069881</v>
      </c>
    </row>
    <row r="318" spans="1:26" x14ac:dyDescent="0.25">
      <c r="A318" s="116">
        <v>316</v>
      </c>
      <c r="B318" s="36" t="s">
        <v>78</v>
      </c>
      <c r="C318" s="148"/>
      <c r="D318" s="146">
        <v>357453.77</v>
      </c>
      <c r="E318" s="146"/>
      <c r="F318" s="155">
        <v>47483</v>
      </c>
      <c r="G318" s="148"/>
      <c r="H318" s="163" t="s">
        <v>79</v>
      </c>
      <c r="J318" s="157">
        <v>-6</v>
      </c>
      <c r="K318" s="164"/>
      <c r="L318" s="149">
        <f>+ROUND(N318*D318/100,0)</f>
        <v>18409</v>
      </c>
      <c r="M318" s="165"/>
      <c r="N318" s="158">
        <v>5.15</v>
      </c>
      <c r="O318" s="146"/>
      <c r="P318" s="155">
        <v>47483</v>
      </c>
      <c r="Q318" s="152"/>
      <c r="R318" s="155" t="s">
        <v>80</v>
      </c>
      <c r="T318" s="159">
        <v>-9</v>
      </c>
      <c r="U318" s="160"/>
      <c r="V318" s="153">
        <v>25733</v>
      </c>
      <c r="W318" s="161"/>
      <c r="X318" s="162">
        <v>7.2</v>
      </c>
      <c r="Y318" s="41"/>
      <c r="Z318" s="153">
        <f>+V318-L318</f>
        <v>7324</v>
      </c>
    </row>
    <row r="319" spans="1:26" x14ac:dyDescent="0.25">
      <c r="A319" s="116"/>
      <c r="B319" s="42" t="s">
        <v>159</v>
      </c>
      <c r="C319" s="148"/>
      <c r="D319" s="166">
        <f>+SUBTOTAL(9,D313:D318)</f>
        <v>278990832.85999995</v>
      </c>
      <c r="E319" s="146"/>
      <c r="F319" s="147"/>
      <c r="G319" s="148"/>
      <c r="H319" s="40"/>
      <c r="J319" s="126"/>
      <c r="K319" s="164"/>
      <c r="L319" s="167">
        <f>+SUBTOTAL(9,L313:L318)</f>
        <v>13204418</v>
      </c>
      <c r="M319" s="165"/>
      <c r="N319" s="43">
        <f>+ROUND(L319/$D319*100,2)</f>
        <v>4.7300000000000004</v>
      </c>
      <c r="O319" s="146"/>
      <c r="P319" s="151"/>
      <c r="Q319" s="152"/>
      <c r="T319" s="130"/>
      <c r="U319" s="160"/>
      <c r="V319" s="168">
        <f>+SUBTOTAL(9,V313:V318)</f>
        <v>25330794</v>
      </c>
      <c r="W319" s="161"/>
      <c r="X319" s="44">
        <f>+ROUND(V319/$D319*100,2)</f>
        <v>9.08</v>
      </c>
      <c r="Y319" s="41"/>
      <c r="Z319" s="168">
        <f>+SUBTOTAL(9,Z313:Z318)</f>
        <v>12126376</v>
      </c>
    </row>
    <row r="320" spans="1:26" x14ac:dyDescent="0.25">
      <c r="A320" s="116"/>
      <c r="B320" s="36"/>
      <c r="C320" s="148"/>
      <c r="D320" s="146"/>
      <c r="E320" s="146"/>
      <c r="F320" s="147"/>
      <c r="G320" s="148"/>
      <c r="H320" s="40"/>
      <c r="J320" s="126"/>
      <c r="K320" s="164"/>
      <c r="L320" s="149"/>
      <c r="M320" s="165"/>
      <c r="N320" s="150"/>
      <c r="O320" s="146"/>
      <c r="P320" s="151"/>
      <c r="Q320" s="152"/>
      <c r="T320" s="130"/>
      <c r="U320" s="160"/>
      <c r="V320" s="153"/>
      <c r="W320" s="161"/>
      <c r="X320" s="154"/>
      <c r="Y320" s="41"/>
      <c r="Z320" s="153"/>
    </row>
    <row r="321" spans="1:26" x14ac:dyDescent="0.25">
      <c r="A321" s="116"/>
      <c r="B321" s="36" t="s">
        <v>160</v>
      </c>
      <c r="C321" s="148"/>
      <c r="D321" s="146"/>
      <c r="E321" s="146"/>
      <c r="F321" s="147"/>
      <c r="G321" s="148"/>
      <c r="H321" s="40"/>
      <c r="J321" s="126"/>
      <c r="K321" s="164"/>
      <c r="L321" s="149"/>
      <c r="M321" s="165"/>
      <c r="N321" s="150"/>
      <c r="O321" s="146"/>
      <c r="P321" s="151"/>
      <c r="Q321" s="152"/>
      <c r="T321" s="130"/>
      <c r="U321" s="160"/>
      <c r="V321" s="153"/>
      <c r="W321" s="161"/>
      <c r="X321" s="154"/>
      <c r="Y321" s="41"/>
      <c r="Z321" s="153"/>
    </row>
    <row r="322" spans="1:26" x14ac:dyDescent="0.25">
      <c r="A322" s="116">
        <v>310.2</v>
      </c>
      <c r="B322" s="36" t="s">
        <v>64</v>
      </c>
      <c r="C322" s="148"/>
      <c r="D322" s="146">
        <v>15015.87</v>
      </c>
      <c r="E322" s="146"/>
      <c r="F322" s="155">
        <v>47483</v>
      </c>
      <c r="G322" s="148"/>
      <c r="H322" s="156" t="s">
        <v>65</v>
      </c>
      <c r="J322" s="157">
        <v>0</v>
      </c>
      <c r="K322" s="164"/>
      <c r="L322" s="149">
        <f t="shared" ref="L322:L327" si="9">+ROUND(N322*D322/100,0)</f>
        <v>218</v>
      </c>
      <c r="M322" s="165"/>
      <c r="N322" s="158">
        <v>1.45</v>
      </c>
      <c r="O322" s="146"/>
      <c r="P322" s="155">
        <v>47483</v>
      </c>
      <c r="Q322" s="152"/>
      <c r="R322" s="155" t="s">
        <v>65</v>
      </c>
      <c r="T322" s="159">
        <v>0</v>
      </c>
      <c r="U322" s="160"/>
      <c r="V322" s="153">
        <v>855</v>
      </c>
      <c r="W322" s="161"/>
      <c r="X322" s="162">
        <v>5.69</v>
      </c>
      <c r="Y322" s="41"/>
      <c r="Z322" s="153">
        <f t="shared" ref="Z322:Z327" si="10">+V322-L322</f>
        <v>637</v>
      </c>
    </row>
    <row r="323" spans="1:26" x14ac:dyDescent="0.25">
      <c r="A323" s="116">
        <v>311</v>
      </c>
      <c r="B323" s="36" t="s">
        <v>66</v>
      </c>
      <c r="C323" s="148"/>
      <c r="D323" s="146">
        <v>72790234.959999993</v>
      </c>
      <c r="E323" s="146"/>
      <c r="F323" s="155">
        <v>47483</v>
      </c>
      <c r="G323" s="148"/>
      <c r="H323" s="163" t="s">
        <v>67</v>
      </c>
      <c r="J323" s="157">
        <v>-5</v>
      </c>
      <c r="K323" s="164"/>
      <c r="L323" s="149">
        <f t="shared" si="9"/>
        <v>3159096</v>
      </c>
      <c r="M323" s="165"/>
      <c r="N323" s="158">
        <v>4.34</v>
      </c>
      <c r="O323" s="146"/>
      <c r="P323" s="155">
        <v>47483</v>
      </c>
      <c r="Q323" s="152"/>
      <c r="R323" s="155" t="s">
        <v>68</v>
      </c>
      <c r="T323" s="159">
        <v>-11</v>
      </c>
      <c r="U323" s="160"/>
      <c r="V323" s="153">
        <v>6377962</v>
      </c>
      <c r="W323" s="161"/>
      <c r="X323" s="162">
        <v>8.76</v>
      </c>
      <c r="Y323" s="41"/>
      <c r="Z323" s="153">
        <f t="shared" si="10"/>
        <v>3218866</v>
      </c>
    </row>
    <row r="324" spans="1:26" x14ac:dyDescent="0.25">
      <c r="A324" s="116">
        <v>312</v>
      </c>
      <c r="B324" s="36" t="s">
        <v>69</v>
      </c>
      <c r="C324" s="148"/>
      <c r="D324" s="146">
        <v>44931417.210000001</v>
      </c>
      <c r="E324" s="146"/>
      <c r="F324" s="155">
        <v>47483</v>
      </c>
      <c r="G324" s="148"/>
      <c r="H324" s="163" t="s">
        <v>70</v>
      </c>
      <c r="J324" s="157">
        <v>-4</v>
      </c>
      <c r="K324" s="164"/>
      <c r="L324" s="149">
        <f t="shared" si="9"/>
        <v>2161201</v>
      </c>
      <c r="M324" s="165"/>
      <c r="N324" s="158">
        <v>4.8099999999999996</v>
      </c>
      <c r="O324" s="146"/>
      <c r="P324" s="155">
        <v>47483</v>
      </c>
      <c r="Q324" s="152"/>
      <c r="R324" s="155" t="s">
        <v>71</v>
      </c>
      <c r="T324" s="159">
        <v>-11</v>
      </c>
      <c r="U324" s="160"/>
      <c r="V324" s="153">
        <v>3976077</v>
      </c>
      <c r="W324" s="161"/>
      <c r="X324" s="162">
        <v>8.85</v>
      </c>
      <c r="Y324" s="41"/>
      <c r="Z324" s="153">
        <f t="shared" si="10"/>
        <v>1814876</v>
      </c>
    </row>
    <row r="325" spans="1:26" x14ac:dyDescent="0.25">
      <c r="A325" s="116">
        <v>314</v>
      </c>
      <c r="B325" s="36" t="s">
        <v>72</v>
      </c>
      <c r="C325" s="148"/>
      <c r="D325" s="146">
        <v>1742558.09</v>
      </c>
      <c r="E325" s="146"/>
      <c r="F325" s="155">
        <v>47483</v>
      </c>
      <c r="G325" s="148"/>
      <c r="H325" s="163" t="s">
        <v>73</v>
      </c>
      <c r="J325" s="157">
        <v>-6</v>
      </c>
      <c r="K325" s="164"/>
      <c r="L325" s="149">
        <f t="shared" si="9"/>
        <v>72665</v>
      </c>
      <c r="M325" s="165"/>
      <c r="N325" s="158">
        <v>4.17</v>
      </c>
      <c r="O325" s="146"/>
      <c r="P325" s="155">
        <v>47483</v>
      </c>
      <c r="Q325" s="152"/>
      <c r="R325" s="155" t="s">
        <v>74</v>
      </c>
      <c r="T325" s="159">
        <v>-11</v>
      </c>
      <c r="U325" s="160"/>
      <c r="V325" s="153">
        <v>166156</v>
      </c>
      <c r="W325" s="161"/>
      <c r="X325" s="162">
        <v>9.5399999999999991</v>
      </c>
      <c r="Y325" s="41"/>
      <c r="Z325" s="153">
        <f t="shared" si="10"/>
        <v>93491</v>
      </c>
    </row>
    <row r="326" spans="1:26" x14ac:dyDescent="0.25">
      <c r="A326" s="116">
        <v>315</v>
      </c>
      <c r="B326" s="36" t="s">
        <v>75</v>
      </c>
      <c r="C326" s="148"/>
      <c r="D326" s="146">
        <v>4210325.09</v>
      </c>
      <c r="E326" s="146"/>
      <c r="F326" s="155">
        <v>47483</v>
      </c>
      <c r="G326" s="148"/>
      <c r="H326" s="163" t="s">
        <v>76</v>
      </c>
      <c r="J326" s="157">
        <v>-4</v>
      </c>
      <c r="K326" s="164"/>
      <c r="L326" s="149">
        <f t="shared" si="9"/>
        <v>215990</v>
      </c>
      <c r="M326" s="165"/>
      <c r="N326" s="158">
        <v>5.13</v>
      </c>
      <c r="O326" s="146"/>
      <c r="P326" s="155">
        <v>47483</v>
      </c>
      <c r="Q326" s="152"/>
      <c r="R326" s="155" t="s">
        <v>77</v>
      </c>
      <c r="T326" s="159">
        <v>-11</v>
      </c>
      <c r="U326" s="160"/>
      <c r="V326" s="153">
        <v>365444</v>
      </c>
      <c r="W326" s="161"/>
      <c r="X326" s="162">
        <v>8.68</v>
      </c>
      <c r="Y326" s="41"/>
      <c r="Z326" s="153">
        <f t="shared" si="10"/>
        <v>149454</v>
      </c>
    </row>
    <row r="327" spans="1:26" x14ac:dyDescent="0.25">
      <c r="A327" s="116">
        <v>316</v>
      </c>
      <c r="B327" s="36" t="s">
        <v>78</v>
      </c>
      <c r="C327" s="148"/>
      <c r="D327" s="146">
        <v>1576875.2</v>
      </c>
      <c r="E327" s="146"/>
      <c r="F327" s="155">
        <v>47483</v>
      </c>
      <c r="G327" s="148"/>
      <c r="H327" s="163" t="s">
        <v>79</v>
      </c>
      <c r="J327" s="157">
        <v>-6</v>
      </c>
      <c r="K327" s="164"/>
      <c r="L327" s="149">
        <f t="shared" si="9"/>
        <v>81209</v>
      </c>
      <c r="M327" s="165"/>
      <c r="N327" s="158">
        <v>5.15</v>
      </c>
      <c r="O327" s="146"/>
      <c r="P327" s="155">
        <v>47483</v>
      </c>
      <c r="Q327" s="152"/>
      <c r="R327" s="155" t="s">
        <v>80</v>
      </c>
      <c r="T327" s="159">
        <v>-10</v>
      </c>
      <c r="U327" s="160"/>
      <c r="V327" s="153">
        <v>143097</v>
      </c>
      <c r="W327" s="161"/>
      <c r="X327" s="162">
        <v>9.07</v>
      </c>
      <c r="Y327" s="41"/>
      <c r="Z327" s="153">
        <f t="shared" si="10"/>
        <v>61888</v>
      </c>
    </row>
    <row r="328" spans="1:26" x14ac:dyDescent="0.25">
      <c r="A328" s="116"/>
      <c r="B328" s="42" t="s">
        <v>161</v>
      </c>
      <c r="C328" s="148"/>
      <c r="D328" s="172">
        <f>+SUBTOTAL(9,D321:D327)</f>
        <v>125266426.42</v>
      </c>
      <c r="E328" s="146"/>
      <c r="F328" s="147"/>
      <c r="G328" s="148"/>
      <c r="H328" s="40"/>
      <c r="J328" s="126"/>
      <c r="K328" s="164"/>
      <c r="L328" s="173">
        <f>+SUBTOTAL(9,L321:L327)</f>
        <v>5690379</v>
      </c>
      <c r="M328" s="165"/>
      <c r="N328" s="43">
        <f>+ROUND(L328/$D328*100,2)</f>
        <v>4.54</v>
      </c>
      <c r="O328" s="146"/>
      <c r="P328" s="151"/>
      <c r="Q328" s="152"/>
      <c r="T328" s="130"/>
      <c r="U328" s="160"/>
      <c r="V328" s="174">
        <f>+SUBTOTAL(9,V321:V327)</f>
        <v>11029591</v>
      </c>
      <c r="W328" s="161"/>
      <c r="X328" s="44">
        <f>+ROUND(V328/$D328*100,2)</f>
        <v>8.8000000000000007</v>
      </c>
      <c r="Y328" s="41"/>
      <c r="Z328" s="174">
        <f>+SUBTOTAL(9,Z321:Z327)</f>
        <v>5339212</v>
      </c>
    </row>
    <row r="329" spans="1:26" x14ac:dyDescent="0.25">
      <c r="A329" s="116"/>
      <c r="B329" s="36"/>
      <c r="C329" s="148"/>
      <c r="D329" s="146"/>
      <c r="E329" s="146"/>
      <c r="F329" s="147"/>
      <c r="G329" s="148"/>
      <c r="H329" s="40"/>
      <c r="J329" s="126"/>
      <c r="K329" s="164"/>
      <c r="L329" s="149"/>
      <c r="M329" s="165"/>
      <c r="N329" s="150"/>
      <c r="O329" s="146"/>
      <c r="P329" s="151"/>
      <c r="Q329" s="152"/>
      <c r="T329" s="130"/>
      <c r="U329" s="160"/>
      <c r="V329" s="153"/>
      <c r="W329" s="161"/>
      <c r="X329" s="154"/>
      <c r="Y329" s="41"/>
      <c r="Z329" s="153"/>
    </row>
    <row r="330" spans="1:26" x14ac:dyDescent="0.25">
      <c r="A330" s="144" t="s">
        <v>162</v>
      </c>
      <c r="B330" s="36"/>
      <c r="C330" s="148"/>
      <c r="D330" s="146">
        <f>+SUBTOTAL(9,D305:D329)</f>
        <v>620176747.1700002</v>
      </c>
      <c r="E330" s="146"/>
      <c r="F330" s="147"/>
      <c r="G330" s="148"/>
      <c r="H330" s="40"/>
      <c r="J330" s="126"/>
      <c r="K330" s="164"/>
      <c r="L330" s="149">
        <f>+SUBTOTAL(9,L305:L329)</f>
        <v>29119355</v>
      </c>
      <c r="M330" s="165"/>
      <c r="N330" s="150"/>
      <c r="O330" s="146"/>
      <c r="P330" s="151"/>
      <c r="Q330" s="152"/>
      <c r="T330" s="130"/>
      <c r="U330" s="160"/>
      <c r="V330" s="153">
        <f>+SUBTOTAL(9,V305:V329)</f>
        <v>55825284</v>
      </c>
      <c r="W330" s="161"/>
      <c r="X330" s="154"/>
      <c r="Y330" s="41"/>
      <c r="Z330" s="153">
        <f>+SUBTOTAL(9,Z305:Z329)</f>
        <v>26705929</v>
      </c>
    </row>
    <row r="331" spans="1:26" x14ac:dyDescent="0.25">
      <c r="A331" s="116"/>
      <c r="B331" s="36"/>
      <c r="C331" s="148"/>
      <c r="D331" s="146"/>
      <c r="E331" s="146"/>
      <c r="F331" s="147"/>
      <c r="G331" s="148"/>
      <c r="H331" s="40"/>
      <c r="J331" s="126"/>
      <c r="K331" s="164"/>
      <c r="L331" s="149"/>
      <c r="M331" s="165"/>
      <c r="N331" s="150"/>
      <c r="O331" s="146"/>
      <c r="P331" s="151"/>
      <c r="Q331" s="152"/>
      <c r="T331" s="130"/>
      <c r="U331" s="160"/>
      <c r="V331" s="153"/>
      <c r="W331" s="161"/>
      <c r="X331" s="154"/>
      <c r="Y331" s="41"/>
      <c r="Z331" s="153"/>
    </row>
    <row r="332" spans="1:26" x14ac:dyDescent="0.25">
      <c r="A332" s="116"/>
      <c r="B332" s="36"/>
      <c r="C332" s="148"/>
      <c r="D332" s="146"/>
      <c r="E332" s="146"/>
      <c r="F332" s="147"/>
      <c r="G332" s="148"/>
      <c r="H332" s="40"/>
      <c r="J332" s="126"/>
      <c r="K332" s="164"/>
      <c r="L332" s="149"/>
      <c r="M332" s="165"/>
      <c r="N332" s="150"/>
      <c r="O332" s="146"/>
      <c r="P332" s="151"/>
      <c r="Q332" s="152"/>
      <c r="T332" s="130"/>
      <c r="U332" s="160"/>
      <c r="V332" s="153"/>
      <c r="W332" s="161"/>
      <c r="X332" s="154"/>
      <c r="Y332" s="41"/>
      <c r="Z332" s="153"/>
    </row>
    <row r="333" spans="1:26" x14ac:dyDescent="0.25">
      <c r="A333" s="144" t="s">
        <v>163</v>
      </c>
      <c r="B333" s="36"/>
      <c r="C333" s="148"/>
      <c r="D333" s="146"/>
      <c r="E333" s="146"/>
      <c r="F333" s="147"/>
      <c r="G333" s="148"/>
      <c r="H333" s="40"/>
      <c r="J333" s="126"/>
      <c r="K333" s="164"/>
      <c r="L333" s="149"/>
      <c r="M333" s="165"/>
      <c r="N333" s="150"/>
      <c r="O333" s="146"/>
      <c r="P333" s="151"/>
      <c r="Q333" s="152"/>
      <c r="T333" s="130"/>
      <c r="U333" s="160"/>
      <c r="V333" s="153"/>
      <c r="W333" s="161"/>
      <c r="X333" s="154"/>
      <c r="Y333" s="41"/>
      <c r="Z333" s="153"/>
    </row>
    <row r="334" spans="1:26" x14ac:dyDescent="0.25">
      <c r="A334" s="116"/>
      <c r="B334" s="36"/>
      <c r="C334" s="148"/>
      <c r="D334" s="146"/>
      <c r="E334" s="146"/>
      <c r="F334" s="147"/>
      <c r="G334" s="148"/>
      <c r="H334" s="40"/>
      <c r="J334" s="126"/>
      <c r="K334" s="164"/>
      <c r="L334" s="149"/>
      <c r="M334" s="165"/>
      <c r="N334" s="150"/>
      <c r="O334" s="146"/>
      <c r="P334" s="151"/>
      <c r="Q334" s="152"/>
      <c r="T334" s="130"/>
      <c r="U334" s="160"/>
      <c r="V334" s="153"/>
      <c r="W334" s="161"/>
      <c r="X334" s="154"/>
      <c r="Y334" s="41"/>
      <c r="Z334" s="153"/>
    </row>
    <row r="335" spans="1:26" x14ac:dyDescent="0.25">
      <c r="A335" s="116"/>
      <c r="B335" s="36" t="s">
        <v>164</v>
      </c>
      <c r="C335" s="148"/>
      <c r="D335" s="146"/>
      <c r="E335" s="146"/>
      <c r="F335" s="147"/>
      <c r="G335" s="148"/>
      <c r="H335" s="40"/>
      <c r="J335" s="126"/>
      <c r="K335" s="164"/>
      <c r="L335" s="149"/>
      <c r="M335" s="165"/>
      <c r="N335" s="150"/>
      <c r="O335" s="146"/>
      <c r="P335" s="151"/>
      <c r="Q335" s="152"/>
      <c r="T335" s="130"/>
      <c r="U335" s="160"/>
      <c r="V335" s="153"/>
      <c r="W335" s="161"/>
      <c r="X335" s="154"/>
      <c r="Y335" s="41"/>
      <c r="Z335" s="153"/>
    </row>
    <row r="336" spans="1:26" x14ac:dyDescent="0.25">
      <c r="A336" s="116">
        <v>310.2</v>
      </c>
      <c r="B336" s="36" t="s">
        <v>64</v>
      </c>
      <c r="C336" s="148"/>
      <c r="D336" s="146">
        <v>164796.79999999999</v>
      </c>
      <c r="E336" s="146"/>
      <c r="F336" s="155">
        <v>51135</v>
      </c>
      <c r="G336" s="148"/>
      <c r="H336" s="156" t="s">
        <v>65</v>
      </c>
      <c r="J336" s="157">
        <v>0</v>
      </c>
      <c r="K336" s="164"/>
      <c r="L336" s="149">
        <f t="shared" ref="L336:L341" si="11">+ROUND(N336*D336/100,0)</f>
        <v>2719</v>
      </c>
      <c r="M336" s="165"/>
      <c r="N336" s="158">
        <v>1.65</v>
      </c>
      <c r="O336" s="146"/>
      <c r="P336" s="155">
        <v>51135</v>
      </c>
      <c r="Q336" s="152"/>
      <c r="R336" s="155" t="s">
        <v>65</v>
      </c>
      <c r="T336" s="159">
        <v>0</v>
      </c>
      <c r="U336" s="160"/>
      <c r="V336" s="153">
        <v>3165</v>
      </c>
      <c r="W336" s="161"/>
      <c r="X336" s="162">
        <v>1.92</v>
      </c>
      <c r="Y336" s="41"/>
      <c r="Z336" s="153">
        <f t="shared" ref="Z336:Z341" si="12">+V336-L336</f>
        <v>446</v>
      </c>
    </row>
    <row r="337" spans="1:26" x14ac:dyDescent="0.25">
      <c r="A337" s="116">
        <v>311</v>
      </c>
      <c r="B337" s="36" t="s">
        <v>66</v>
      </c>
      <c r="C337" s="148"/>
      <c r="D337" s="146">
        <v>53431471.859999999</v>
      </c>
      <c r="E337" s="146"/>
      <c r="F337" s="155">
        <v>51135</v>
      </c>
      <c r="G337" s="148"/>
      <c r="H337" s="163" t="s">
        <v>67</v>
      </c>
      <c r="J337" s="157">
        <v>-5</v>
      </c>
      <c r="K337" s="164"/>
      <c r="L337" s="149">
        <f t="shared" si="11"/>
        <v>1073973</v>
      </c>
      <c r="M337" s="165"/>
      <c r="N337" s="158">
        <v>2.0099999999999998</v>
      </c>
      <c r="O337" s="146"/>
      <c r="P337" s="155">
        <v>51135</v>
      </c>
      <c r="Q337" s="152"/>
      <c r="R337" s="155" t="s">
        <v>68</v>
      </c>
      <c r="T337" s="159">
        <v>-4</v>
      </c>
      <c r="U337" s="160"/>
      <c r="V337" s="153">
        <v>1280783</v>
      </c>
      <c r="W337" s="161"/>
      <c r="X337" s="162">
        <v>2.4</v>
      </c>
      <c r="Y337" s="41"/>
      <c r="Z337" s="153">
        <f t="shared" si="12"/>
        <v>206810</v>
      </c>
    </row>
    <row r="338" spans="1:26" x14ac:dyDescent="0.25">
      <c r="A338" s="116">
        <v>312</v>
      </c>
      <c r="B338" s="36" t="s">
        <v>69</v>
      </c>
      <c r="C338" s="148"/>
      <c r="D338" s="146">
        <v>331133539.45999998</v>
      </c>
      <c r="E338" s="146"/>
      <c r="F338" s="155">
        <v>51135</v>
      </c>
      <c r="G338" s="148"/>
      <c r="H338" s="163" t="s">
        <v>70</v>
      </c>
      <c r="J338" s="157">
        <v>-4</v>
      </c>
      <c r="K338" s="164"/>
      <c r="L338" s="149">
        <f t="shared" si="11"/>
        <v>10232026</v>
      </c>
      <c r="M338" s="165"/>
      <c r="N338" s="158">
        <v>3.09</v>
      </c>
      <c r="O338" s="146"/>
      <c r="P338" s="155">
        <v>51135</v>
      </c>
      <c r="Q338" s="152"/>
      <c r="R338" s="155" t="s">
        <v>71</v>
      </c>
      <c r="T338" s="159">
        <v>-5</v>
      </c>
      <c r="U338" s="160"/>
      <c r="V338" s="153">
        <v>11877404</v>
      </c>
      <c r="W338" s="161"/>
      <c r="X338" s="162">
        <v>3.59</v>
      </c>
      <c r="Y338" s="41"/>
      <c r="Z338" s="153">
        <f t="shared" si="12"/>
        <v>1645378</v>
      </c>
    </row>
    <row r="339" spans="1:26" x14ac:dyDescent="0.25">
      <c r="A339" s="116">
        <v>314</v>
      </c>
      <c r="B339" s="36" t="s">
        <v>72</v>
      </c>
      <c r="C339" s="148"/>
      <c r="D339" s="146">
        <v>65035809.909999996</v>
      </c>
      <c r="E339" s="146"/>
      <c r="F339" s="155">
        <v>51135</v>
      </c>
      <c r="G339" s="148"/>
      <c r="H339" s="163" t="s">
        <v>73</v>
      </c>
      <c r="J339" s="157">
        <v>-6</v>
      </c>
      <c r="K339" s="164"/>
      <c r="L339" s="149">
        <f t="shared" si="11"/>
        <v>2029117</v>
      </c>
      <c r="M339" s="165"/>
      <c r="N339" s="158">
        <v>3.12</v>
      </c>
      <c r="O339" s="146"/>
      <c r="P339" s="155">
        <v>51135</v>
      </c>
      <c r="Q339" s="152"/>
      <c r="R339" s="155" t="s">
        <v>74</v>
      </c>
      <c r="T339" s="159">
        <v>-5</v>
      </c>
      <c r="U339" s="160"/>
      <c r="V339" s="153">
        <v>2290489</v>
      </c>
      <c r="W339" s="161"/>
      <c r="X339" s="162">
        <v>3.52</v>
      </c>
      <c r="Y339" s="41"/>
      <c r="Z339" s="153">
        <f t="shared" si="12"/>
        <v>261372</v>
      </c>
    </row>
    <row r="340" spans="1:26" x14ac:dyDescent="0.25">
      <c r="A340" s="116">
        <v>315</v>
      </c>
      <c r="B340" s="36" t="s">
        <v>75</v>
      </c>
      <c r="C340" s="148"/>
      <c r="D340" s="146">
        <v>29207442.600000001</v>
      </c>
      <c r="E340" s="146"/>
      <c r="F340" s="155">
        <v>51135</v>
      </c>
      <c r="G340" s="148"/>
      <c r="H340" s="163" t="s">
        <v>76</v>
      </c>
      <c r="J340" s="157">
        <v>-4</v>
      </c>
      <c r="K340" s="164"/>
      <c r="L340" s="149">
        <f t="shared" si="11"/>
        <v>712662</v>
      </c>
      <c r="M340" s="165"/>
      <c r="N340" s="158">
        <v>2.44</v>
      </c>
      <c r="O340" s="146"/>
      <c r="P340" s="155">
        <v>51135</v>
      </c>
      <c r="Q340" s="152"/>
      <c r="R340" s="155" t="s">
        <v>77</v>
      </c>
      <c r="T340" s="159">
        <v>-4</v>
      </c>
      <c r="U340" s="160"/>
      <c r="V340" s="153">
        <v>797055</v>
      </c>
      <c r="W340" s="161"/>
      <c r="X340" s="162">
        <v>2.73</v>
      </c>
      <c r="Y340" s="41"/>
      <c r="Z340" s="153">
        <f t="shared" si="12"/>
        <v>84393</v>
      </c>
    </row>
    <row r="341" spans="1:26" x14ac:dyDescent="0.25">
      <c r="A341" s="116">
        <v>316</v>
      </c>
      <c r="B341" s="36" t="s">
        <v>78</v>
      </c>
      <c r="C341" s="148"/>
      <c r="D341" s="169">
        <v>1229825.96</v>
      </c>
      <c r="E341" s="146"/>
      <c r="F341" s="155">
        <v>51135</v>
      </c>
      <c r="G341" s="148"/>
      <c r="H341" s="163" t="s">
        <v>79</v>
      </c>
      <c r="J341" s="157">
        <v>-6</v>
      </c>
      <c r="K341" s="164"/>
      <c r="L341" s="170">
        <f t="shared" si="11"/>
        <v>50054</v>
      </c>
      <c r="M341" s="165"/>
      <c r="N341" s="158">
        <v>4.07</v>
      </c>
      <c r="O341" s="146"/>
      <c r="P341" s="155">
        <v>51135</v>
      </c>
      <c r="Q341" s="152"/>
      <c r="R341" s="155" t="s">
        <v>80</v>
      </c>
      <c r="T341" s="159">
        <v>-3</v>
      </c>
      <c r="U341" s="160"/>
      <c r="V341" s="171">
        <v>47842</v>
      </c>
      <c r="W341" s="161"/>
      <c r="X341" s="162">
        <v>3.89</v>
      </c>
      <c r="Y341" s="41"/>
      <c r="Z341" s="171">
        <f t="shared" si="12"/>
        <v>-2212</v>
      </c>
    </row>
    <row r="342" spans="1:26" x14ac:dyDescent="0.25">
      <c r="A342" s="116"/>
      <c r="B342" s="36"/>
      <c r="C342" s="148"/>
      <c r="D342" s="146"/>
      <c r="E342" s="146"/>
      <c r="F342" s="147"/>
      <c r="G342" s="148"/>
      <c r="H342" s="40"/>
      <c r="J342" s="126"/>
      <c r="K342" s="164"/>
      <c r="L342" s="149"/>
      <c r="M342" s="165"/>
      <c r="N342" s="150"/>
      <c r="O342" s="146"/>
      <c r="P342" s="151"/>
      <c r="Q342" s="152"/>
      <c r="T342" s="130"/>
      <c r="U342" s="160"/>
      <c r="V342" s="153"/>
      <c r="W342" s="161"/>
      <c r="X342" s="154"/>
      <c r="Y342" s="41"/>
      <c r="Z342" s="153"/>
    </row>
    <row r="343" spans="1:26" x14ac:dyDescent="0.25">
      <c r="A343" s="144" t="s">
        <v>165</v>
      </c>
      <c r="B343" s="36"/>
      <c r="C343" s="148"/>
      <c r="D343" s="146">
        <f>+SUBTOTAL(9,D335:D342)</f>
        <v>480202886.58999997</v>
      </c>
      <c r="E343" s="146"/>
      <c r="F343" s="147"/>
      <c r="G343" s="148"/>
      <c r="H343" s="40"/>
      <c r="J343" s="126"/>
      <c r="K343" s="164"/>
      <c r="L343" s="149">
        <f>+SUBTOTAL(9,L335:L342)</f>
        <v>14100551</v>
      </c>
      <c r="M343" s="165"/>
      <c r="N343" s="150"/>
      <c r="O343" s="146"/>
      <c r="P343" s="151"/>
      <c r="Q343" s="152"/>
      <c r="T343" s="130"/>
      <c r="U343" s="160"/>
      <c r="V343" s="153">
        <f>+SUBTOTAL(9,V335:V342)</f>
        <v>16296738</v>
      </c>
      <c r="W343" s="161"/>
      <c r="X343" s="154"/>
      <c r="Y343" s="41"/>
      <c r="Z343" s="153">
        <f>+SUBTOTAL(9,Z335:Z342)</f>
        <v>2196187</v>
      </c>
    </row>
    <row r="344" spans="1:26" x14ac:dyDescent="0.25">
      <c r="A344" s="116"/>
      <c r="B344" s="36"/>
      <c r="C344" s="148"/>
      <c r="D344" s="146"/>
      <c r="E344" s="146"/>
      <c r="F344" s="147"/>
      <c r="G344" s="148"/>
      <c r="H344" s="40"/>
      <c r="J344" s="126"/>
      <c r="K344" s="164"/>
      <c r="L344" s="149"/>
      <c r="M344" s="165"/>
      <c r="N344" s="150"/>
      <c r="O344" s="146"/>
      <c r="P344" s="151"/>
      <c r="Q344" s="152"/>
      <c r="T344" s="130"/>
      <c r="U344" s="160"/>
      <c r="V344" s="153"/>
      <c r="W344" s="161"/>
      <c r="X344" s="154"/>
      <c r="Y344" s="41"/>
      <c r="Z344" s="153"/>
    </row>
    <row r="345" spans="1:26" x14ac:dyDescent="0.25">
      <c r="A345" s="116"/>
      <c r="B345" s="36"/>
      <c r="C345" s="148"/>
      <c r="D345" s="146"/>
      <c r="E345" s="146"/>
      <c r="F345" s="147"/>
      <c r="G345" s="148"/>
      <c r="H345" s="40"/>
      <c r="J345" s="126"/>
      <c r="K345" s="164"/>
      <c r="L345" s="149"/>
      <c r="M345" s="165"/>
      <c r="N345" s="150"/>
      <c r="O345" s="146"/>
      <c r="P345" s="151"/>
      <c r="Q345" s="152"/>
      <c r="T345" s="130"/>
      <c r="U345" s="160"/>
      <c r="V345" s="153"/>
      <c r="W345" s="161"/>
      <c r="X345" s="154"/>
      <c r="Y345" s="41"/>
      <c r="Z345" s="153"/>
    </row>
    <row r="346" spans="1:26" x14ac:dyDescent="0.25">
      <c r="A346" s="144" t="s">
        <v>166</v>
      </c>
      <c r="B346" s="36"/>
      <c r="C346" s="148"/>
      <c r="D346" s="146"/>
      <c r="E346" s="146"/>
      <c r="F346" s="147"/>
      <c r="G346" s="148"/>
      <c r="H346" s="40"/>
      <c r="J346" s="126"/>
      <c r="K346" s="164"/>
      <c r="L346" s="149"/>
      <c r="M346" s="165"/>
      <c r="N346" s="150"/>
      <c r="O346" s="146"/>
      <c r="P346" s="151"/>
      <c r="Q346" s="152"/>
      <c r="T346" s="130"/>
      <c r="U346" s="160"/>
      <c r="V346" s="153"/>
      <c r="W346" s="161"/>
      <c r="X346" s="154"/>
      <c r="Y346" s="41"/>
      <c r="Z346" s="153"/>
    </row>
    <row r="347" spans="1:26" x14ac:dyDescent="0.25">
      <c r="A347" s="116"/>
      <c r="B347" s="36"/>
      <c r="C347" s="148"/>
      <c r="D347" s="146"/>
      <c r="E347" s="146"/>
      <c r="F347" s="147"/>
      <c r="G347" s="148"/>
      <c r="H347" s="40"/>
      <c r="J347" s="126"/>
      <c r="K347" s="164"/>
      <c r="L347" s="149"/>
      <c r="M347" s="165"/>
      <c r="N347" s="150"/>
      <c r="O347" s="146"/>
      <c r="P347" s="151"/>
      <c r="Q347" s="152"/>
      <c r="T347" s="130"/>
      <c r="U347" s="160"/>
      <c r="V347" s="153"/>
      <c r="W347" s="161"/>
      <c r="X347" s="154"/>
      <c r="Y347" s="41"/>
      <c r="Z347" s="153"/>
    </row>
    <row r="348" spans="1:26" x14ac:dyDescent="0.25">
      <c r="A348" s="116"/>
      <c r="B348" s="36" t="s">
        <v>167</v>
      </c>
      <c r="C348" s="148"/>
      <c r="D348" s="146"/>
      <c r="E348" s="146"/>
      <c r="F348" s="147"/>
      <c r="G348" s="148"/>
      <c r="H348" s="40"/>
      <c r="J348" s="126"/>
      <c r="K348" s="164"/>
      <c r="L348" s="149"/>
      <c r="M348" s="165"/>
      <c r="N348" s="150"/>
      <c r="O348" s="146"/>
      <c r="P348" s="151"/>
      <c r="Q348" s="152"/>
      <c r="T348" s="130"/>
      <c r="U348" s="160"/>
      <c r="V348" s="153"/>
      <c r="W348" s="161"/>
      <c r="X348" s="154"/>
      <c r="Y348" s="41"/>
      <c r="Z348" s="153"/>
    </row>
    <row r="349" spans="1:26" x14ac:dyDescent="0.25">
      <c r="A349" s="116">
        <v>311</v>
      </c>
      <c r="B349" s="36" t="s">
        <v>66</v>
      </c>
      <c r="C349" s="148"/>
      <c r="D349" s="146">
        <v>6583729.2300000004</v>
      </c>
      <c r="E349" s="146"/>
      <c r="F349" s="155">
        <v>50405</v>
      </c>
      <c r="G349" s="148"/>
      <c r="H349" s="163" t="s">
        <v>67</v>
      </c>
      <c r="J349" s="157">
        <v>-4</v>
      </c>
      <c r="K349" s="164"/>
      <c r="L349" s="149">
        <f>+ROUND(N349*D349/100,0)</f>
        <v>165252</v>
      </c>
      <c r="M349" s="165"/>
      <c r="N349" s="158">
        <v>2.5099999999999998</v>
      </c>
      <c r="O349" s="146"/>
      <c r="P349" s="155">
        <v>50405</v>
      </c>
      <c r="Q349" s="152"/>
      <c r="R349" s="155" t="s">
        <v>68</v>
      </c>
      <c r="T349" s="159">
        <v>-9</v>
      </c>
      <c r="U349" s="160"/>
      <c r="V349" s="153">
        <v>186829</v>
      </c>
      <c r="W349" s="161"/>
      <c r="X349" s="162">
        <v>2.84</v>
      </c>
      <c r="Y349" s="41"/>
      <c r="Z349" s="153">
        <f>+V349-L349</f>
        <v>21577</v>
      </c>
    </row>
    <row r="350" spans="1:26" x14ac:dyDescent="0.25">
      <c r="A350" s="116">
        <v>312</v>
      </c>
      <c r="B350" s="36" t="s">
        <v>69</v>
      </c>
      <c r="C350" s="148"/>
      <c r="D350" s="146">
        <v>12965738.93</v>
      </c>
      <c r="E350" s="146"/>
      <c r="F350" s="155">
        <v>50405</v>
      </c>
      <c r="G350" s="148"/>
      <c r="H350" s="163" t="s">
        <v>70</v>
      </c>
      <c r="J350" s="157">
        <v>-3</v>
      </c>
      <c r="K350" s="164"/>
      <c r="L350" s="149">
        <f>+ROUND(N350*D350/100,0)</f>
        <v>386379</v>
      </c>
      <c r="M350" s="165"/>
      <c r="N350" s="158">
        <v>2.98</v>
      </c>
      <c r="O350" s="146"/>
      <c r="P350" s="155">
        <v>50405</v>
      </c>
      <c r="Q350" s="152"/>
      <c r="R350" s="155" t="s">
        <v>71</v>
      </c>
      <c r="T350" s="159">
        <v>-10</v>
      </c>
      <c r="U350" s="160"/>
      <c r="V350" s="153">
        <v>441987</v>
      </c>
      <c r="W350" s="161"/>
      <c r="X350" s="162">
        <v>3.41</v>
      </c>
      <c r="Y350" s="41"/>
      <c r="Z350" s="153">
        <f>+V350-L350</f>
        <v>55608</v>
      </c>
    </row>
    <row r="351" spans="1:26" x14ac:dyDescent="0.25">
      <c r="A351" s="116">
        <v>314</v>
      </c>
      <c r="B351" s="36" t="s">
        <v>72</v>
      </c>
      <c r="C351" s="148"/>
      <c r="D351" s="146">
        <v>17102109.739999998</v>
      </c>
      <c r="E351" s="146"/>
      <c r="F351" s="155">
        <v>50405</v>
      </c>
      <c r="G351" s="148"/>
      <c r="H351" s="163" t="s">
        <v>73</v>
      </c>
      <c r="J351" s="157">
        <v>-5</v>
      </c>
      <c r="K351" s="164"/>
      <c r="L351" s="149">
        <f>+ROUND(N351*D351/100,0)</f>
        <v>564370</v>
      </c>
      <c r="M351" s="165"/>
      <c r="N351" s="158">
        <v>3.3</v>
      </c>
      <c r="O351" s="146"/>
      <c r="P351" s="155">
        <v>50405</v>
      </c>
      <c r="Q351" s="152"/>
      <c r="R351" s="155" t="s">
        <v>74</v>
      </c>
      <c r="T351" s="159">
        <v>-9</v>
      </c>
      <c r="U351" s="160"/>
      <c r="V351" s="153">
        <v>643109</v>
      </c>
      <c r="W351" s="161"/>
      <c r="X351" s="162">
        <v>3.76</v>
      </c>
      <c r="Y351" s="41"/>
      <c r="Z351" s="153">
        <f>+V351-L351</f>
        <v>78739</v>
      </c>
    </row>
    <row r="352" spans="1:26" x14ac:dyDescent="0.25">
      <c r="A352" s="116">
        <v>315</v>
      </c>
      <c r="B352" s="36" t="s">
        <v>75</v>
      </c>
      <c r="C352" s="148"/>
      <c r="D352" s="146">
        <v>5029851.92</v>
      </c>
      <c r="E352" s="146"/>
      <c r="F352" s="155">
        <v>50405</v>
      </c>
      <c r="G352" s="148"/>
      <c r="H352" s="163" t="s">
        <v>76</v>
      </c>
      <c r="J352" s="157">
        <v>-3</v>
      </c>
      <c r="K352" s="164"/>
      <c r="L352" s="149">
        <f>+ROUND(N352*D352/100,0)</f>
        <v>135806</v>
      </c>
      <c r="M352" s="165"/>
      <c r="N352" s="158">
        <v>2.7</v>
      </c>
      <c r="O352" s="146"/>
      <c r="P352" s="155">
        <v>50405</v>
      </c>
      <c r="Q352" s="152"/>
      <c r="R352" s="155" t="s">
        <v>77</v>
      </c>
      <c r="T352" s="159">
        <v>-8</v>
      </c>
      <c r="U352" s="160"/>
      <c r="V352" s="153">
        <v>141910</v>
      </c>
      <c r="W352" s="161"/>
      <c r="X352" s="162">
        <v>2.82</v>
      </c>
      <c r="Y352" s="41"/>
      <c r="Z352" s="153">
        <f>+V352-L352</f>
        <v>6104</v>
      </c>
    </row>
    <row r="353" spans="1:26" x14ac:dyDescent="0.25">
      <c r="A353" s="116">
        <v>316</v>
      </c>
      <c r="B353" s="36" t="s">
        <v>78</v>
      </c>
      <c r="C353" s="148"/>
      <c r="D353" s="146">
        <v>683558.16</v>
      </c>
      <c r="E353" s="146"/>
      <c r="F353" s="155">
        <v>50405</v>
      </c>
      <c r="G353" s="148"/>
      <c r="H353" s="163" t="s">
        <v>79</v>
      </c>
      <c r="J353" s="157">
        <v>-5</v>
      </c>
      <c r="K353" s="164"/>
      <c r="L353" s="149">
        <f>+ROUND(N353*D353/100,0)</f>
        <v>25702</v>
      </c>
      <c r="M353" s="165"/>
      <c r="N353" s="158">
        <v>3.76</v>
      </c>
      <c r="O353" s="146"/>
      <c r="P353" s="155">
        <v>50405</v>
      </c>
      <c r="Q353" s="152"/>
      <c r="R353" s="155" t="s">
        <v>80</v>
      </c>
      <c r="T353" s="159">
        <v>-7</v>
      </c>
      <c r="U353" s="160"/>
      <c r="V353" s="153">
        <v>26821</v>
      </c>
      <c r="W353" s="161"/>
      <c r="X353" s="162">
        <v>3.92</v>
      </c>
      <c r="Y353" s="41"/>
      <c r="Z353" s="153">
        <f>+V353-L353</f>
        <v>1119</v>
      </c>
    </row>
    <row r="354" spans="1:26" x14ac:dyDescent="0.25">
      <c r="A354" s="116"/>
      <c r="B354" s="42" t="s">
        <v>168</v>
      </c>
      <c r="C354" s="148"/>
      <c r="D354" s="166">
        <f>+SUBTOTAL(9,D348:D353)</f>
        <v>42364987.979999997</v>
      </c>
      <c r="E354" s="146"/>
      <c r="F354" s="147"/>
      <c r="G354" s="148"/>
      <c r="H354" s="40"/>
      <c r="J354" s="126"/>
      <c r="K354" s="164"/>
      <c r="L354" s="167">
        <f>+SUBTOTAL(9,L348:L353)</f>
        <v>1277509</v>
      </c>
      <c r="M354" s="165"/>
      <c r="N354" s="43">
        <f>+ROUND(L354/$D354*100,2)</f>
        <v>3.02</v>
      </c>
      <c r="O354" s="146"/>
      <c r="P354" s="151"/>
      <c r="Q354" s="152"/>
      <c r="T354" s="130"/>
      <c r="U354" s="160"/>
      <c r="V354" s="168">
        <f>+SUBTOTAL(9,V348:V353)</f>
        <v>1440656</v>
      </c>
      <c r="W354" s="161"/>
      <c r="X354" s="44">
        <f>+ROUND(V354/$D354*100,2)</f>
        <v>3.4</v>
      </c>
      <c r="Y354" s="41"/>
      <c r="Z354" s="168">
        <f>+SUBTOTAL(9,Z348:Z353)</f>
        <v>163147</v>
      </c>
    </row>
    <row r="355" spans="1:26" x14ac:dyDescent="0.25">
      <c r="A355" s="116"/>
      <c r="B355" s="36"/>
      <c r="C355" s="148"/>
      <c r="D355" s="146"/>
      <c r="E355" s="146"/>
      <c r="F355" s="147"/>
      <c r="G355" s="148"/>
      <c r="H355" s="40"/>
      <c r="J355" s="126"/>
      <c r="K355" s="164"/>
      <c r="L355" s="149"/>
      <c r="M355" s="165"/>
      <c r="N355" s="150"/>
      <c r="O355" s="146"/>
      <c r="P355" s="151"/>
      <c r="Q355" s="152"/>
      <c r="T355" s="130"/>
      <c r="U355" s="160"/>
      <c r="V355" s="153"/>
      <c r="W355" s="161"/>
      <c r="X355" s="154"/>
      <c r="Y355" s="41"/>
      <c r="Z355" s="153"/>
    </row>
    <row r="356" spans="1:26" x14ac:dyDescent="0.25">
      <c r="A356" s="116"/>
      <c r="B356" s="36" t="s">
        <v>169</v>
      </c>
      <c r="C356" s="148"/>
      <c r="D356" s="146"/>
      <c r="E356" s="146"/>
      <c r="F356" s="147"/>
      <c r="G356" s="148"/>
      <c r="H356" s="40"/>
      <c r="J356" s="126"/>
      <c r="K356" s="164"/>
      <c r="L356" s="149"/>
      <c r="M356" s="165"/>
      <c r="N356" s="150"/>
      <c r="O356" s="146"/>
      <c r="P356" s="151"/>
      <c r="Q356" s="152"/>
      <c r="T356" s="130"/>
      <c r="U356" s="160"/>
      <c r="V356" s="153"/>
      <c r="W356" s="161"/>
      <c r="X356" s="154"/>
      <c r="Y356" s="41"/>
      <c r="Z356" s="153"/>
    </row>
    <row r="357" spans="1:26" x14ac:dyDescent="0.25">
      <c r="A357" s="116">
        <v>311</v>
      </c>
      <c r="B357" s="36" t="s">
        <v>66</v>
      </c>
      <c r="C357" s="148"/>
      <c r="D357" s="146">
        <v>687068.93</v>
      </c>
      <c r="E357" s="146"/>
      <c r="F357" s="155">
        <v>50405</v>
      </c>
      <c r="G357" s="148"/>
      <c r="H357" s="163" t="s">
        <v>67</v>
      </c>
      <c r="J357" s="157">
        <v>-4</v>
      </c>
      <c r="K357" s="164"/>
      <c r="L357" s="149">
        <f>+ROUND(N357*D357/100,0)</f>
        <v>17245</v>
      </c>
      <c r="M357" s="165"/>
      <c r="N357" s="158">
        <v>2.5099999999999998</v>
      </c>
      <c r="O357" s="146"/>
      <c r="P357" s="155">
        <v>50405</v>
      </c>
      <c r="Q357" s="152"/>
      <c r="R357" s="155" t="s">
        <v>68</v>
      </c>
      <c r="T357" s="159">
        <v>-8</v>
      </c>
      <c r="U357" s="160"/>
      <c r="V357" s="153">
        <v>29068</v>
      </c>
      <c r="W357" s="161"/>
      <c r="X357" s="162">
        <v>4.2300000000000004</v>
      </c>
      <c r="Y357" s="41"/>
      <c r="Z357" s="153">
        <f>+V357-L357</f>
        <v>11823</v>
      </c>
    </row>
    <row r="358" spans="1:26" x14ac:dyDescent="0.25">
      <c r="A358" s="116">
        <v>312</v>
      </c>
      <c r="B358" s="36" t="s">
        <v>69</v>
      </c>
      <c r="C358" s="148"/>
      <c r="D358" s="146">
        <v>7871580.2000000002</v>
      </c>
      <c r="E358" s="146"/>
      <c r="F358" s="155">
        <v>50405</v>
      </c>
      <c r="G358" s="148"/>
      <c r="H358" s="163" t="s">
        <v>70</v>
      </c>
      <c r="J358" s="157">
        <v>-3</v>
      </c>
      <c r="K358" s="164"/>
      <c r="L358" s="149">
        <f>+ROUND(N358*D358/100,0)</f>
        <v>234573</v>
      </c>
      <c r="M358" s="165"/>
      <c r="N358" s="158">
        <v>2.98</v>
      </c>
      <c r="O358" s="146"/>
      <c r="P358" s="155">
        <v>50405</v>
      </c>
      <c r="Q358" s="152"/>
      <c r="R358" s="155" t="s">
        <v>71</v>
      </c>
      <c r="T358" s="159">
        <v>-9</v>
      </c>
      <c r="U358" s="160"/>
      <c r="V358" s="153">
        <v>360519</v>
      </c>
      <c r="W358" s="161"/>
      <c r="X358" s="162">
        <v>4.58</v>
      </c>
      <c r="Y358" s="41"/>
      <c r="Z358" s="153">
        <f>+V358-L358</f>
        <v>125946</v>
      </c>
    </row>
    <row r="359" spans="1:26" x14ac:dyDescent="0.25">
      <c r="A359" s="116">
        <v>314</v>
      </c>
      <c r="B359" s="36" t="s">
        <v>72</v>
      </c>
      <c r="C359" s="148"/>
      <c r="D359" s="146">
        <v>16071872.699999999</v>
      </c>
      <c r="E359" s="146"/>
      <c r="F359" s="155">
        <v>50405</v>
      </c>
      <c r="G359" s="148"/>
      <c r="H359" s="163" t="s">
        <v>73</v>
      </c>
      <c r="J359" s="157">
        <v>-5</v>
      </c>
      <c r="K359" s="164"/>
      <c r="L359" s="149">
        <f>+ROUND(N359*D359/100,0)</f>
        <v>530372</v>
      </c>
      <c r="M359" s="165"/>
      <c r="N359" s="158">
        <v>3.3</v>
      </c>
      <c r="O359" s="146"/>
      <c r="P359" s="155">
        <v>50405</v>
      </c>
      <c r="Q359" s="152"/>
      <c r="R359" s="155" t="s">
        <v>74</v>
      </c>
      <c r="T359" s="159">
        <v>-9</v>
      </c>
      <c r="U359" s="160"/>
      <c r="V359" s="153">
        <v>715372</v>
      </c>
      <c r="W359" s="161"/>
      <c r="X359" s="162">
        <v>4.45</v>
      </c>
      <c r="Y359" s="41"/>
      <c r="Z359" s="153">
        <f>+V359-L359</f>
        <v>185000</v>
      </c>
    </row>
    <row r="360" spans="1:26" x14ac:dyDescent="0.25">
      <c r="A360" s="116">
        <v>315</v>
      </c>
      <c r="B360" s="36" t="s">
        <v>75</v>
      </c>
      <c r="C360" s="148"/>
      <c r="D360" s="146">
        <v>2444528.7000000002</v>
      </c>
      <c r="E360" s="146"/>
      <c r="F360" s="155">
        <v>50405</v>
      </c>
      <c r="G360" s="148"/>
      <c r="H360" s="163" t="s">
        <v>76</v>
      </c>
      <c r="J360" s="157">
        <v>-3</v>
      </c>
      <c r="K360" s="164"/>
      <c r="L360" s="149">
        <f>+ROUND(N360*D360/100,0)</f>
        <v>66002</v>
      </c>
      <c r="M360" s="165"/>
      <c r="N360" s="158">
        <v>2.7</v>
      </c>
      <c r="O360" s="146"/>
      <c r="P360" s="155">
        <v>50405</v>
      </c>
      <c r="Q360" s="152"/>
      <c r="R360" s="155" t="s">
        <v>77</v>
      </c>
      <c r="T360" s="159">
        <v>-8</v>
      </c>
      <c r="U360" s="160"/>
      <c r="V360" s="153">
        <v>99742</v>
      </c>
      <c r="W360" s="161"/>
      <c r="X360" s="162">
        <v>4.08</v>
      </c>
      <c r="Y360" s="41"/>
      <c r="Z360" s="153">
        <f>+V360-L360</f>
        <v>33740</v>
      </c>
    </row>
    <row r="361" spans="1:26" x14ac:dyDescent="0.25">
      <c r="A361" s="116">
        <v>316</v>
      </c>
      <c r="B361" s="36" t="s">
        <v>78</v>
      </c>
      <c r="C361" s="148"/>
      <c r="D361" s="146">
        <v>522752.96</v>
      </c>
      <c r="E361" s="146"/>
      <c r="F361" s="155">
        <v>50405</v>
      </c>
      <c r="G361" s="148"/>
      <c r="H361" s="163" t="s">
        <v>79</v>
      </c>
      <c r="J361" s="157">
        <v>-5</v>
      </c>
      <c r="K361" s="164"/>
      <c r="L361" s="149">
        <f>+ROUND(N361*D361/100,0)</f>
        <v>19656</v>
      </c>
      <c r="M361" s="165"/>
      <c r="N361" s="158">
        <v>3.76</v>
      </c>
      <c r="O361" s="146"/>
      <c r="P361" s="155">
        <v>50405</v>
      </c>
      <c r="Q361" s="152"/>
      <c r="R361" s="155" t="s">
        <v>80</v>
      </c>
      <c r="T361" s="159">
        <v>-7</v>
      </c>
      <c r="U361" s="160"/>
      <c r="V361" s="153">
        <v>24123</v>
      </c>
      <c r="W361" s="161"/>
      <c r="X361" s="162">
        <v>4.6100000000000003</v>
      </c>
      <c r="Y361" s="41"/>
      <c r="Z361" s="153">
        <f>+V361-L361</f>
        <v>4467</v>
      </c>
    </row>
    <row r="362" spans="1:26" x14ac:dyDescent="0.25">
      <c r="A362" s="116"/>
      <c r="B362" s="42" t="s">
        <v>170</v>
      </c>
      <c r="C362" s="148"/>
      <c r="D362" s="166">
        <f>+SUBTOTAL(9,D356:D361)</f>
        <v>27597803.489999998</v>
      </c>
      <c r="E362" s="146"/>
      <c r="F362" s="147"/>
      <c r="G362" s="148"/>
      <c r="H362" s="40"/>
      <c r="J362" s="126"/>
      <c r="K362" s="164"/>
      <c r="L362" s="167">
        <f>+SUBTOTAL(9,L356:L361)</f>
        <v>867848</v>
      </c>
      <c r="M362" s="165"/>
      <c r="N362" s="43">
        <f>+ROUND(L362/$D362*100,2)</f>
        <v>3.14</v>
      </c>
      <c r="O362" s="146"/>
      <c r="P362" s="151"/>
      <c r="Q362" s="152"/>
      <c r="T362" s="130"/>
      <c r="U362" s="160"/>
      <c r="V362" s="168">
        <f>+SUBTOTAL(9,V356:V361)</f>
        <v>1228824</v>
      </c>
      <c r="W362" s="161"/>
      <c r="X362" s="44">
        <f>+ROUND(V362/$D362*100,2)</f>
        <v>4.45</v>
      </c>
      <c r="Y362" s="41"/>
      <c r="Z362" s="168">
        <f>+SUBTOTAL(9,Z356:Z361)</f>
        <v>360976</v>
      </c>
    </row>
    <row r="363" spans="1:26" x14ac:dyDescent="0.25">
      <c r="A363" s="116"/>
      <c r="B363" s="42"/>
      <c r="C363" s="148"/>
      <c r="D363" s="146"/>
      <c r="E363" s="146"/>
      <c r="F363" s="147"/>
      <c r="G363" s="148"/>
      <c r="H363" s="40"/>
      <c r="J363" s="126"/>
      <c r="K363" s="164"/>
      <c r="L363" s="149"/>
      <c r="M363" s="165"/>
      <c r="N363" s="43"/>
      <c r="O363" s="146"/>
      <c r="P363" s="151"/>
      <c r="Q363" s="152"/>
      <c r="T363" s="130"/>
      <c r="U363" s="160"/>
      <c r="V363" s="153"/>
      <c r="W363" s="161"/>
      <c r="X363" s="44"/>
      <c r="Y363" s="41"/>
      <c r="Z363" s="153"/>
    </row>
    <row r="364" spans="1:26" x14ac:dyDescent="0.25">
      <c r="A364" s="116"/>
      <c r="B364" s="36" t="s">
        <v>171</v>
      </c>
      <c r="C364" s="148"/>
      <c r="D364" s="146"/>
      <c r="E364" s="146"/>
      <c r="F364" s="147"/>
      <c r="G364" s="148"/>
      <c r="H364" s="40"/>
      <c r="J364" s="126"/>
      <c r="K364" s="164"/>
      <c r="L364" s="149"/>
      <c r="M364" s="165"/>
      <c r="N364" s="43"/>
      <c r="O364" s="146"/>
      <c r="P364" s="151"/>
      <c r="Q364" s="152"/>
      <c r="T364" s="130"/>
      <c r="U364" s="160"/>
      <c r="V364" s="153"/>
      <c r="W364" s="161"/>
      <c r="X364" s="44"/>
      <c r="Y364" s="41"/>
      <c r="Z364" s="153"/>
    </row>
    <row r="365" spans="1:26" x14ac:dyDescent="0.25">
      <c r="A365" s="116">
        <v>310.2</v>
      </c>
      <c r="B365" s="36" t="s">
        <v>64</v>
      </c>
      <c r="C365" s="148"/>
      <c r="D365" s="146">
        <v>40981910.43</v>
      </c>
      <c r="E365" s="146"/>
      <c r="F365" s="155">
        <v>50405</v>
      </c>
      <c r="G365" s="148"/>
      <c r="H365" s="163" t="s">
        <v>65</v>
      </c>
      <c r="J365" s="157">
        <v>0</v>
      </c>
      <c r="K365" s="164"/>
      <c r="L365" s="149">
        <f>+ROUND(N365*D365/100,0)</f>
        <v>856522</v>
      </c>
      <c r="M365" s="165"/>
      <c r="N365" s="158">
        <v>2.09</v>
      </c>
      <c r="O365" s="146"/>
      <c r="P365" s="155">
        <v>50405</v>
      </c>
      <c r="Q365" s="152"/>
      <c r="R365" s="155" t="s">
        <v>65</v>
      </c>
      <c r="T365" s="159">
        <v>0</v>
      </c>
      <c r="U365" s="160"/>
      <c r="V365" s="153">
        <v>690749</v>
      </c>
      <c r="W365" s="161"/>
      <c r="X365" s="162">
        <v>1.69</v>
      </c>
      <c r="Y365" s="41"/>
      <c r="Z365" s="153">
        <f>+V365-L365</f>
        <v>-165773</v>
      </c>
    </row>
    <row r="366" spans="1:26" x14ac:dyDescent="0.25">
      <c r="A366" s="116">
        <v>311</v>
      </c>
      <c r="B366" s="36" t="s">
        <v>66</v>
      </c>
      <c r="C366" s="148"/>
      <c r="D366" s="146">
        <v>249993.7</v>
      </c>
      <c r="E366" s="146"/>
      <c r="F366" s="155">
        <v>50405</v>
      </c>
      <c r="G366" s="148"/>
      <c r="H366" s="163" t="s">
        <v>67</v>
      </c>
      <c r="J366" s="157">
        <v>-4</v>
      </c>
      <c r="K366" s="164"/>
      <c r="L366" s="149">
        <f>+ROUND(N366*D366/100,0)</f>
        <v>6275</v>
      </c>
      <c r="M366" s="165"/>
      <c r="N366" s="158">
        <v>2.5099999999999998</v>
      </c>
      <c r="O366" s="146"/>
      <c r="P366" s="155">
        <v>50405</v>
      </c>
      <c r="Q366" s="152"/>
      <c r="R366" s="155" t="s">
        <v>68</v>
      </c>
      <c r="T366" s="159">
        <v>-7</v>
      </c>
      <c r="U366" s="160"/>
      <c r="V366" s="153">
        <v>9683</v>
      </c>
      <c r="W366" s="161"/>
      <c r="X366" s="162">
        <v>3.87</v>
      </c>
      <c r="Y366" s="41"/>
      <c r="Z366" s="153">
        <f>+V366-L366</f>
        <v>3408</v>
      </c>
    </row>
    <row r="367" spans="1:26" x14ac:dyDescent="0.25">
      <c r="A367" s="116">
        <v>312</v>
      </c>
      <c r="B367" s="36" t="s">
        <v>69</v>
      </c>
      <c r="C367" s="148"/>
      <c r="D367" s="146">
        <v>37022216.689999998</v>
      </c>
      <c r="E367" s="146"/>
      <c r="F367" s="155">
        <v>50405</v>
      </c>
      <c r="G367" s="148"/>
      <c r="H367" s="163" t="s">
        <v>70</v>
      </c>
      <c r="J367" s="157">
        <v>-3</v>
      </c>
      <c r="K367" s="164"/>
      <c r="L367" s="149">
        <f>+ROUND(N367*D367/100,0)</f>
        <v>1103262</v>
      </c>
      <c r="M367" s="165"/>
      <c r="N367" s="158">
        <v>2.98</v>
      </c>
      <c r="O367" s="146"/>
      <c r="P367" s="155">
        <v>50405</v>
      </c>
      <c r="Q367" s="152"/>
      <c r="R367" s="155" t="s">
        <v>71</v>
      </c>
      <c r="T367" s="159">
        <v>-8</v>
      </c>
      <c r="U367" s="160"/>
      <c r="V367" s="153">
        <v>1691185</v>
      </c>
      <c r="W367" s="161"/>
      <c r="X367" s="162">
        <v>4.57</v>
      </c>
      <c r="Y367" s="41"/>
      <c r="Z367" s="153">
        <f>+V367-L367</f>
        <v>587923</v>
      </c>
    </row>
    <row r="368" spans="1:26" x14ac:dyDescent="0.25">
      <c r="A368" s="116">
        <v>315</v>
      </c>
      <c r="B368" s="36" t="s">
        <v>75</v>
      </c>
      <c r="C368" s="148"/>
      <c r="D368" s="146">
        <v>1031082.8</v>
      </c>
      <c r="E368" s="146"/>
      <c r="F368" s="155">
        <v>50405</v>
      </c>
      <c r="G368" s="148"/>
      <c r="H368" s="163" t="s">
        <v>76</v>
      </c>
      <c r="J368" s="157">
        <v>-3</v>
      </c>
      <c r="K368" s="164"/>
      <c r="L368" s="149">
        <f>+ROUND(N368*D368/100,0)</f>
        <v>27839</v>
      </c>
      <c r="M368" s="165"/>
      <c r="N368" s="158">
        <v>2.7</v>
      </c>
      <c r="O368" s="146"/>
      <c r="P368" s="155">
        <v>50405</v>
      </c>
      <c r="Q368" s="152"/>
      <c r="R368" s="155" t="s">
        <v>77</v>
      </c>
      <c r="T368" s="159">
        <v>-7</v>
      </c>
      <c r="U368" s="160"/>
      <c r="V368" s="153">
        <v>49856</v>
      </c>
      <c r="W368" s="161"/>
      <c r="X368" s="162">
        <v>4.84</v>
      </c>
      <c r="Y368" s="41"/>
      <c r="Z368" s="153">
        <f>+V368-L368</f>
        <v>22017</v>
      </c>
    </row>
    <row r="369" spans="1:26" x14ac:dyDescent="0.25">
      <c r="A369" s="116">
        <v>316</v>
      </c>
      <c r="B369" s="36" t="s">
        <v>78</v>
      </c>
      <c r="C369" s="148"/>
      <c r="D369" s="146">
        <v>121552.76</v>
      </c>
      <c r="E369" s="146"/>
      <c r="F369" s="155">
        <v>50405</v>
      </c>
      <c r="G369" s="148"/>
      <c r="H369" s="163" t="s">
        <v>79</v>
      </c>
      <c r="J369" s="157">
        <v>-5</v>
      </c>
      <c r="K369" s="164"/>
      <c r="L369" s="149">
        <f>+ROUND(N369*D369/100,0)</f>
        <v>4570</v>
      </c>
      <c r="M369" s="165"/>
      <c r="N369" s="158">
        <v>3.76</v>
      </c>
      <c r="O369" s="146"/>
      <c r="P369" s="155">
        <v>50405</v>
      </c>
      <c r="Q369" s="152"/>
      <c r="R369" s="155" t="s">
        <v>80</v>
      </c>
      <c r="T369" s="159">
        <v>-6</v>
      </c>
      <c r="U369" s="160"/>
      <c r="V369" s="153">
        <v>6364</v>
      </c>
      <c r="W369" s="161"/>
      <c r="X369" s="162">
        <v>5.24</v>
      </c>
      <c r="Y369" s="41"/>
      <c r="Z369" s="153">
        <f>+V369-L369</f>
        <v>1794</v>
      </c>
    </row>
    <row r="370" spans="1:26" x14ac:dyDescent="0.25">
      <c r="A370" s="116"/>
      <c r="B370" s="42" t="s">
        <v>172</v>
      </c>
      <c r="C370" s="148"/>
      <c r="D370" s="166">
        <f>+SUBTOTAL(9,D364:D369)</f>
        <v>79406756.379999995</v>
      </c>
      <c r="E370" s="146"/>
      <c r="F370" s="147"/>
      <c r="G370" s="148"/>
      <c r="H370" s="40"/>
      <c r="J370" s="126"/>
      <c r="K370" s="164"/>
      <c r="L370" s="167">
        <f>+SUBTOTAL(9,L364:L369)</f>
        <v>1998468</v>
      </c>
      <c r="M370" s="165"/>
      <c r="N370" s="43">
        <f>+ROUND(L370/$D370*100,2)</f>
        <v>2.52</v>
      </c>
      <c r="O370" s="146"/>
      <c r="P370" s="151"/>
      <c r="Q370" s="152"/>
      <c r="T370" s="130"/>
      <c r="U370" s="160"/>
      <c r="V370" s="168">
        <f>+SUBTOTAL(9,V364:V369)</f>
        <v>2447837</v>
      </c>
      <c r="W370" s="161"/>
      <c r="X370" s="44">
        <f>+ROUND(V370/$D370*100,2)</f>
        <v>3.08</v>
      </c>
      <c r="Y370" s="41"/>
      <c r="Z370" s="168">
        <f>+SUBTOTAL(9,Z364:Z369)</f>
        <v>449369</v>
      </c>
    </row>
    <row r="371" spans="1:26" x14ac:dyDescent="0.25">
      <c r="A371" s="116"/>
      <c r="B371" s="42"/>
      <c r="C371" s="148"/>
      <c r="D371" s="146"/>
      <c r="E371" s="146"/>
      <c r="F371" s="147"/>
      <c r="G371" s="148"/>
      <c r="H371" s="40"/>
      <c r="J371" s="126"/>
      <c r="K371" s="164"/>
      <c r="L371" s="149"/>
      <c r="M371" s="165"/>
      <c r="N371" s="43"/>
      <c r="O371" s="146"/>
      <c r="P371" s="151"/>
      <c r="Q371" s="152"/>
      <c r="T371" s="130"/>
      <c r="U371" s="160"/>
      <c r="V371" s="153"/>
      <c r="W371" s="161"/>
      <c r="X371" s="44"/>
      <c r="Y371" s="41"/>
      <c r="Z371" s="153"/>
    </row>
    <row r="372" spans="1:26" x14ac:dyDescent="0.25">
      <c r="A372" s="116"/>
      <c r="B372" s="36" t="s">
        <v>173</v>
      </c>
      <c r="C372" s="148"/>
      <c r="D372" s="146"/>
      <c r="E372" s="146"/>
      <c r="F372" s="147"/>
      <c r="G372" s="148"/>
      <c r="H372" s="40"/>
      <c r="J372" s="126"/>
      <c r="K372" s="164"/>
      <c r="L372" s="149"/>
      <c r="M372" s="165"/>
      <c r="N372" s="150"/>
      <c r="O372" s="146"/>
      <c r="P372" s="151"/>
      <c r="Q372" s="152"/>
      <c r="T372" s="130"/>
      <c r="U372" s="160"/>
      <c r="V372" s="153"/>
      <c r="W372" s="161"/>
      <c r="X372" s="154"/>
      <c r="Y372" s="41"/>
      <c r="Z372" s="153"/>
    </row>
    <row r="373" spans="1:26" x14ac:dyDescent="0.25">
      <c r="A373" s="116">
        <v>311</v>
      </c>
      <c r="B373" s="36" t="s">
        <v>66</v>
      </c>
      <c r="C373" s="148"/>
      <c r="D373" s="146">
        <v>738050.46</v>
      </c>
      <c r="E373" s="146"/>
      <c r="F373" s="155">
        <v>50405</v>
      </c>
      <c r="G373" s="148"/>
      <c r="H373" s="163" t="s">
        <v>67</v>
      </c>
      <c r="J373" s="157">
        <v>-4</v>
      </c>
      <c r="K373" s="164"/>
      <c r="L373" s="149">
        <f>+ROUND(N373*D373/100,0)</f>
        <v>18525</v>
      </c>
      <c r="M373" s="165"/>
      <c r="N373" s="158">
        <v>2.5099999999999998</v>
      </c>
      <c r="O373" s="146"/>
      <c r="P373" s="155">
        <v>50405</v>
      </c>
      <c r="Q373" s="152"/>
      <c r="R373" s="155" t="s">
        <v>68</v>
      </c>
      <c r="T373" s="159">
        <v>-8</v>
      </c>
      <c r="U373" s="160"/>
      <c r="V373" s="153">
        <v>32489</v>
      </c>
      <c r="W373" s="161"/>
      <c r="X373" s="162">
        <v>4.4000000000000004</v>
      </c>
      <c r="Y373" s="41"/>
      <c r="Z373" s="153">
        <f>+V373-L373</f>
        <v>13964</v>
      </c>
    </row>
    <row r="374" spans="1:26" x14ac:dyDescent="0.25">
      <c r="A374" s="116">
        <v>312</v>
      </c>
      <c r="B374" s="36" t="s">
        <v>69</v>
      </c>
      <c r="C374" s="148"/>
      <c r="D374" s="146">
        <v>3235238.06</v>
      </c>
      <c r="E374" s="146"/>
      <c r="F374" s="155">
        <v>50405</v>
      </c>
      <c r="G374" s="148"/>
      <c r="H374" s="163" t="s">
        <v>70</v>
      </c>
      <c r="J374" s="157">
        <v>-3</v>
      </c>
      <c r="K374" s="164"/>
      <c r="L374" s="149">
        <f>+ROUND(N374*D374/100,0)</f>
        <v>96410</v>
      </c>
      <c r="M374" s="165"/>
      <c r="N374" s="158">
        <v>2.98</v>
      </c>
      <c r="O374" s="146"/>
      <c r="P374" s="155">
        <v>50405</v>
      </c>
      <c r="Q374" s="152"/>
      <c r="R374" s="155" t="s">
        <v>71</v>
      </c>
      <c r="T374" s="159">
        <v>-8</v>
      </c>
      <c r="U374" s="160"/>
      <c r="V374" s="153">
        <v>203245</v>
      </c>
      <c r="W374" s="161"/>
      <c r="X374" s="162">
        <v>6.28</v>
      </c>
      <c r="Y374" s="41"/>
      <c r="Z374" s="153">
        <f>+V374-L374</f>
        <v>106835</v>
      </c>
    </row>
    <row r="375" spans="1:26" x14ac:dyDescent="0.25">
      <c r="A375" s="116">
        <v>315</v>
      </c>
      <c r="B375" s="36" t="s">
        <v>75</v>
      </c>
      <c r="C375" s="148"/>
      <c r="D375" s="146">
        <v>42208.95</v>
      </c>
      <c r="E375" s="146"/>
      <c r="F375" s="155">
        <v>50405</v>
      </c>
      <c r="G375" s="148"/>
      <c r="H375" s="163" t="s">
        <v>76</v>
      </c>
      <c r="J375" s="157">
        <v>-3</v>
      </c>
      <c r="K375" s="164"/>
      <c r="L375" s="149">
        <f>+ROUND(N375*D375/100,0)</f>
        <v>1140</v>
      </c>
      <c r="M375" s="165"/>
      <c r="N375" s="158">
        <v>2.7</v>
      </c>
      <c r="O375" s="146"/>
      <c r="P375" s="155">
        <v>50405</v>
      </c>
      <c r="Q375" s="152"/>
      <c r="R375" s="155" t="s">
        <v>77</v>
      </c>
      <c r="T375" s="159">
        <v>-8</v>
      </c>
      <c r="U375" s="160"/>
      <c r="V375" s="153">
        <v>2016</v>
      </c>
      <c r="W375" s="161"/>
      <c r="X375" s="162">
        <v>4.78</v>
      </c>
      <c r="Y375" s="41"/>
      <c r="Z375" s="153">
        <f>+V375-L375</f>
        <v>876</v>
      </c>
    </row>
    <row r="376" spans="1:26" x14ac:dyDescent="0.25">
      <c r="A376" s="116">
        <v>316</v>
      </c>
      <c r="B376" s="36" t="s">
        <v>78</v>
      </c>
      <c r="C376" s="148"/>
      <c r="D376" s="169">
        <v>69748.12</v>
      </c>
      <c r="E376" s="146"/>
      <c r="F376" s="155">
        <v>50405</v>
      </c>
      <c r="G376" s="148"/>
      <c r="H376" s="163" t="s">
        <v>79</v>
      </c>
      <c r="J376" s="157">
        <v>-5</v>
      </c>
      <c r="K376" s="164"/>
      <c r="L376" s="170">
        <f>+ROUND(N376*D376/100,0)</f>
        <v>2623</v>
      </c>
      <c r="M376" s="165"/>
      <c r="N376" s="158">
        <v>3.76</v>
      </c>
      <c r="O376" s="146"/>
      <c r="P376" s="155">
        <v>50405</v>
      </c>
      <c r="Q376" s="152"/>
      <c r="R376" s="155" t="s">
        <v>80</v>
      </c>
      <c r="T376" s="159">
        <v>-7</v>
      </c>
      <c r="U376" s="160"/>
      <c r="V376" s="171">
        <v>2335</v>
      </c>
      <c r="W376" s="161"/>
      <c r="X376" s="162">
        <v>3.35</v>
      </c>
      <c r="Y376" s="41"/>
      <c r="Z376" s="171">
        <f>+V376-L376</f>
        <v>-288</v>
      </c>
    </row>
    <row r="377" spans="1:26" x14ac:dyDescent="0.25">
      <c r="A377" s="116"/>
      <c r="B377" s="42" t="s">
        <v>174</v>
      </c>
      <c r="C377" s="148"/>
      <c r="D377" s="146">
        <f>+SUBTOTAL(9,D372:D376)</f>
        <v>4085245.5900000003</v>
      </c>
      <c r="E377" s="146"/>
      <c r="F377" s="147"/>
      <c r="G377" s="148"/>
      <c r="H377" s="40"/>
      <c r="J377" s="126"/>
      <c r="K377" s="164"/>
      <c r="L377" s="149">
        <f>+SUBTOTAL(9,L372:L376)</f>
        <v>118698</v>
      </c>
      <c r="M377" s="165"/>
      <c r="N377" s="43">
        <f>+ROUND(L377/$D377*100,2)</f>
        <v>2.91</v>
      </c>
      <c r="O377" s="146"/>
      <c r="P377" s="151"/>
      <c r="Q377" s="152"/>
      <c r="T377" s="130"/>
      <c r="U377" s="160"/>
      <c r="V377" s="153">
        <f>+SUBTOTAL(9,V372:V376)</f>
        <v>240085</v>
      </c>
      <c r="W377" s="161"/>
      <c r="X377" s="44">
        <f>+ROUND(V377/$D377*100,2)</f>
        <v>5.88</v>
      </c>
      <c r="Y377" s="41"/>
      <c r="Z377" s="153">
        <f>+SUBTOTAL(9,Z372:Z376)</f>
        <v>121387</v>
      </c>
    </row>
    <row r="378" spans="1:26" x14ac:dyDescent="0.25">
      <c r="A378" s="116"/>
      <c r="B378" s="42"/>
      <c r="C378" s="148"/>
      <c r="D378" s="146"/>
      <c r="E378" s="146"/>
      <c r="F378" s="147"/>
      <c r="G378" s="148"/>
      <c r="H378" s="40"/>
      <c r="J378" s="126"/>
      <c r="K378" s="164"/>
      <c r="L378" s="149"/>
      <c r="M378" s="165"/>
      <c r="N378" s="43"/>
      <c r="O378" s="146"/>
      <c r="P378" s="151"/>
      <c r="Q378" s="152"/>
      <c r="T378" s="130"/>
      <c r="U378" s="160"/>
      <c r="V378" s="153"/>
      <c r="W378" s="161"/>
      <c r="X378" s="44"/>
      <c r="Y378" s="41"/>
      <c r="Z378" s="153"/>
    </row>
    <row r="379" spans="1:26" x14ac:dyDescent="0.25">
      <c r="A379" s="116"/>
      <c r="B379" s="36" t="s">
        <v>83</v>
      </c>
      <c r="C379" s="148"/>
      <c r="D379" s="169"/>
      <c r="E379" s="146"/>
      <c r="F379" s="147"/>
      <c r="G379" s="148"/>
      <c r="H379" s="40"/>
      <c r="J379" s="126"/>
      <c r="K379" s="164"/>
      <c r="L379" s="170">
        <v>-785202</v>
      </c>
      <c r="M379" s="165"/>
      <c r="N379" s="43"/>
      <c r="O379" s="146"/>
      <c r="P379" s="151"/>
      <c r="Q379" s="152"/>
      <c r="T379" s="130"/>
      <c r="U379" s="160"/>
      <c r="V379" s="171">
        <v>0</v>
      </c>
      <c r="W379" s="161"/>
      <c r="X379" s="44"/>
      <c r="Y379" s="41"/>
      <c r="Z379" s="171">
        <f>+V379-L379</f>
        <v>785202</v>
      </c>
    </row>
    <row r="380" spans="1:26" x14ac:dyDescent="0.25">
      <c r="A380" s="116"/>
      <c r="B380" s="36"/>
      <c r="C380" s="148"/>
      <c r="D380" s="146"/>
      <c r="E380" s="146"/>
      <c r="F380" s="147"/>
      <c r="G380" s="148"/>
      <c r="H380" s="40"/>
      <c r="J380" s="126"/>
      <c r="K380" s="164"/>
      <c r="L380" s="149"/>
      <c r="M380" s="165"/>
      <c r="N380" s="150"/>
      <c r="O380" s="146"/>
      <c r="P380" s="151"/>
      <c r="Q380" s="152"/>
      <c r="T380" s="130"/>
      <c r="U380" s="160"/>
      <c r="V380" s="153"/>
      <c r="W380" s="161"/>
      <c r="X380" s="154"/>
      <c r="Y380" s="41"/>
      <c r="Z380" s="153"/>
    </row>
    <row r="381" spans="1:26" x14ac:dyDescent="0.25">
      <c r="A381" s="144" t="s">
        <v>175</v>
      </c>
      <c r="B381" s="36"/>
      <c r="C381" s="148"/>
      <c r="D381" s="146">
        <f>+SUBTOTAL(9,D349:D380)</f>
        <v>153454793.44000003</v>
      </c>
      <c r="E381" s="146"/>
      <c r="F381" s="147"/>
      <c r="G381" s="148"/>
      <c r="H381" s="40"/>
      <c r="J381" s="126"/>
      <c r="K381" s="164"/>
      <c r="L381" s="149">
        <f>+SUBTOTAL(9,L349:L380)</f>
        <v>3477321</v>
      </c>
      <c r="M381" s="165"/>
      <c r="N381" s="150"/>
      <c r="O381" s="146"/>
      <c r="P381" s="151"/>
      <c r="Q381" s="152"/>
      <c r="T381" s="130"/>
      <c r="U381" s="160"/>
      <c r="V381" s="153">
        <f>+SUBTOTAL(9,V349:V380)</f>
        <v>5357402</v>
      </c>
      <c r="W381" s="161"/>
      <c r="X381" s="154"/>
      <c r="Y381" s="41"/>
      <c r="Z381" s="153">
        <f>+SUBTOTAL(9,Z349:Z380)</f>
        <v>1880081</v>
      </c>
    </row>
    <row r="382" spans="1:26" x14ac:dyDescent="0.25">
      <c r="A382" s="116"/>
      <c r="B382" s="36"/>
      <c r="C382" s="148"/>
      <c r="D382" s="146"/>
      <c r="E382" s="146"/>
      <c r="F382" s="147"/>
      <c r="G382" s="148"/>
      <c r="H382" s="40"/>
      <c r="J382" s="126"/>
      <c r="K382" s="164"/>
      <c r="L382" s="149"/>
      <c r="M382" s="165"/>
      <c r="N382" s="150"/>
      <c r="O382" s="146"/>
      <c r="P382" s="151"/>
      <c r="Q382" s="152"/>
      <c r="T382" s="130"/>
      <c r="U382" s="160"/>
      <c r="V382" s="153"/>
      <c r="W382" s="161"/>
      <c r="X382" s="154"/>
      <c r="Y382" s="41"/>
      <c r="Z382" s="153"/>
    </row>
    <row r="383" spans="1:26" x14ac:dyDescent="0.25">
      <c r="A383" s="136"/>
      <c r="B383" s="46"/>
      <c r="C383" s="148"/>
      <c r="D383" s="146"/>
      <c r="E383" s="146"/>
      <c r="F383" s="147"/>
      <c r="G383" s="148"/>
      <c r="H383" s="40"/>
      <c r="J383" s="126"/>
      <c r="K383" s="164"/>
      <c r="L383" s="149"/>
      <c r="M383" s="165"/>
      <c r="N383" s="150"/>
      <c r="O383" s="146"/>
      <c r="P383" s="151"/>
      <c r="Q383" s="152"/>
      <c r="T383" s="130"/>
      <c r="U383" s="160"/>
      <c r="V383" s="153"/>
      <c r="W383" s="161"/>
      <c r="X383" s="154"/>
      <c r="Y383" s="41"/>
      <c r="Z383" s="153"/>
    </row>
    <row r="384" spans="1:26" x14ac:dyDescent="0.25">
      <c r="A384" s="136"/>
      <c r="B384" s="46" t="s">
        <v>176</v>
      </c>
      <c r="C384" s="148"/>
      <c r="D384" s="175">
        <f>+SUBTOTAL(9,D15:D383)</f>
        <v>8552538491.3600044</v>
      </c>
      <c r="E384" s="175"/>
      <c r="F384" s="176"/>
      <c r="G384" s="177"/>
      <c r="H384" s="47"/>
      <c r="I384" s="38"/>
      <c r="J384" s="123"/>
      <c r="K384" s="136"/>
      <c r="L384" s="178">
        <f>+SUBTOTAL(9,L15:L383)</f>
        <v>263721598</v>
      </c>
      <c r="M384" s="138"/>
      <c r="N384" s="48">
        <f>+ROUND(L384/$D384*100,2)</f>
        <v>3.08</v>
      </c>
      <c r="O384" s="175"/>
      <c r="P384" s="179"/>
      <c r="Q384" s="180"/>
      <c r="R384" s="29"/>
      <c r="S384" s="29"/>
      <c r="T384" s="124"/>
      <c r="U384" s="117"/>
      <c r="V384" s="181">
        <f>+SUBTOTAL(9,V15:V383)</f>
        <v>463979341</v>
      </c>
      <c r="W384" s="142"/>
      <c r="X384" s="49">
        <f>+ROUND(V384/$D384*100,2)</f>
        <v>5.43</v>
      </c>
      <c r="Y384" s="39"/>
      <c r="Z384" s="181">
        <f>+SUBTOTAL(9,Z15:Z383)</f>
        <v>200257743</v>
      </c>
    </row>
    <row r="385" spans="1:28" x14ac:dyDescent="0.25">
      <c r="A385" s="136"/>
      <c r="B385" s="50"/>
      <c r="C385" s="148"/>
      <c r="D385" s="175"/>
      <c r="E385" s="175"/>
      <c r="F385" s="176"/>
      <c r="G385" s="177"/>
      <c r="H385" s="47"/>
      <c r="I385" s="38"/>
      <c r="J385" s="123"/>
      <c r="K385" s="136"/>
      <c r="L385" s="178"/>
      <c r="M385" s="138"/>
      <c r="N385" s="48"/>
      <c r="O385" s="175"/>
      <c r="P385" s="179"/>
      <c r="Q385" s="180"/>
      <c r="R385" s="29"/>
      <c r="S385" s="29"/>
      <c r="T385" s="124"/>
      <c r="U385" s="117"/>
      <c r="V385" s="181"/>
      <c r="W385" s="142"/>
      <c r="X385" s="49"/>
      <c r="Y385" s="39"/>
      <c r="Z385" s="181"/>
      <c r="AB385" s="435">
        <f>SUM(Z24,Z34,Z379,Z147)</f>
        <v>62493415</v>
      </c>
    </row>
    <row r="386" spans="1:28" x14ac:dyDescent="0.25">
      <c r="A386" s="116">
        <v>310.3</v>
      </c>
      <c r="B386" s="36" t="s">
        <v>177</v>
      </c>
      <c r="C386" s="148"/>
      <c r="D386" s="175"/>
      <c r="E386" s="175"/>
      <c r="F386" s="176"/>
      <c r="G386" s="177"/>
      <c r="H386" s="47"/>
      <c r="I386" s="38"/>
      <c r="J386" s="123"/>
      <c r="K386" s="136"/>
      <c r="L386" s="178"/>
      <c r="M386" s="138"/>
      <c r="N386" s="48"/>
      <c r="O386" s="175"/>
      <c r="P386" s="179"/>
      <c r="Q386" s="180"/>
      <c r="R386" s="29"/>
      <c r="S386" s="29"/>
      <c r="T386" s="124"/>
      <c r="U386" s="117"/>
      <c r="V386" s="181"/>
      <c r="W386" s="142"/>
      <c r="X386" s="49"/>
      <c r="Y386" s="39"/>
      <c r="Z386" s="181"/>
      <c r="AB386" s="435">
        <f>Z384-AB385</f>
        <v>137764328</v>
      </c>
    </row>
    <row r="387" spans="1:28" x14ac:dyDescent="0.25">
      <c r="A387" s="116"/>
      <c r="B387" s="36" t="s">
        <v>178</v>
      </c>
      <c r="C387" s="148"/>
      <c r="D387" s="146">
        <v>9700996.6099999994</v>
      </c>
      <c r="E387" s="146"/>
      <c r="F387" s="182"/>
      <c r="G387" s="148"/>
      <c r="H387" s="163"/>
      <c r="J387" s="183"/>
      <c r="K387" s="116"/>
      <c r="L387" s="149"/>
      <c r="M387" s="127"/>
      <c r="N387" s="184"/>
      <c r="O387" s="146"/>
      <c r="P387" s="155"/>
      <c r="Q387" s="152"/>
      <c r="R387" s="155" t="s">
        <v>179</v>
      </c>
      <c r="T387" s="159"/>
      <c r="U387" s="118"/>
      <c r="V387" s="153"/>
      <c r="W387" s="131"/>
      <c r="X387" s="162"/>
      <c r="Z387" s="153">
        <f t="shared" ref="Z387:Z393" si="13">+V387-L387</f>
        <v>0</v>
      </c>
    </row>
    <row r="388" spans="1:28" x14ac:dyDescent="0.25">
      <c r="A388" s="116"/>
      <c r="B388" s="36" t="s">
        <v>180</v>
      </c>
      <c r="C388" s="148"/>
      <c r="D388" s="146">
        <v>8138.01</v>
      </c>
      <c r="E388" s="146"/>
      <c r="F388" s="182"/>
      <c r="G388" s="148"/>
      <c r="H388" s="163"/>
      <c r="J388" s="183"/>
      <c r="K388" s="116"/>
      <c r="L388" s="149"/>
      <c r="M388" s="127"/>
      <c r="N388" s="184"/>
      <c r="O388" s="146"/>
      <c r="P388" s="155"/>
      <c r="Q388" s="152"/>
      <c r="R388" s="155" t="s">
        <v>179</v>
      </c>
      <c r="T388" s="159"/>
      <c r="U388" s="118"/>
      <c r="V388" s="153"/>
      <c r="W388" s="131"/>
      <c r="X388" s="162"/>
      <c r="Y388" s="101"/>
      <c r="Z388" s="153">
        <f t="shared" si="13"/>
        <v>0</v>
      </c>
    </row>
    <row r="389" spans="1:28" x14ac:dyDescent="0.25">
      <c r="A389" s="116"/>
      <c r="B389" s="36" t="s">
        <v>181</v>
      </c>
      <c r="C389" s="148"/>
      <c r="D389" s="146">
        <v>24271831.300000001</v>
      </c>
      <c r="E389" s="146"/>
      <c r="F389" s="182"/>
      <c r="G389" s="148"/>
      <c r="H389" s="182"/>
      <c r="J389" s="183"/>
      <c r="K389" s="116"/>
      <c r="L389" s="149"/>
      <c r="M389" s="127"/>
      <c r="N389" s="184"/>
      <c r="O389" s="146"/>
      <c r="P389" s="155"/>
      <c r="Q389" s="152"/>
      <c r="R389" s="155" t="s">
        <v>179</v>
      </c>
      <c r="T389" s="159"/>
      <c r="U389" s="118"/>
      <c r="V389" s="153"/>
      <c r="W389" s="131"/>
      <c r="X389" s="162"/>
      <c r="Z389" s="153">
        <f t="shared" si="13"/>
        <v>0</v>
      </c>
    </row>
    <row r="390" spans="1:28" x14ac:dyDescent="0.25">
      <c r="A390" s="116"/>
      <c r="B390" s="36" t="s">
        <v>182</v>
      </c>
      <c r="C390" s="148"/>
      <c r="D390" s="146">
        <v>1471639</v>
      </c>
      <c r="E390" s="146"/>
      <c r="F390" s="182"/>
      <c r="G390" s="148"/>
      <c r="H390" s="182"/>
      <c r="J390" s="183"/>
      <c r="K390" s="116"/>
      <c r="L390" s="149"/>
      <c r="M390" s="127"/>
      <c r="N390" s="184"/>
      <c r="O390" s="146"/>
      <c r="P390" s="155"/>
      <c r="Q390" s="152"/>
      <c r="R390" s="155" t="s">
        <v>179</v>
      </c>
      <c r="T390" s="159"/>
      <c r="U390" s="118"/>
      <c r="V390" s="153"/>
      <c r="W390" s="131"/>
      <c r="X390" s="162"/>
      <c r="Z390" s="153">
        <f t="shared" si="13"/>
        <v>0</v>
      </c>
    </row>
    <row r="391" spans="1:28" x14ac:dyDescent="0.25">
      <c r="A391" s="116"/>
      <c r="B391" s="36" t="s">
        <v>183</v>
      </c>
      <c r="C391" s="148"/>
      <c r="D391" s="146">
        <v>171270</v>
      </c>
      <c r="E391" s="146"/>
      <c r="F391" s="182"/>
      <c r="G391" s="148"/>
      <c r="H391" s="182"/>
      <c r="J391" s="183"/>
      <c r="K391" s="116"/>
      <c r="L391" s="149"/>
      <c r="M391" s="127"/>
      <c r="N391" s="184"/>
      <c r="O391" s="146"/>
      <c r="P391" s="155"/>
      <c r="Q391" s="152"/>
      <c r="R391" s="155" t="s">
        <v>179</v>
      </c>
      <c r="T391" s="159"/>
      <c r="U391" s="118"/>
      <c r="V391" s="153"/>
      <c r="W391" s="131"/>
      <c r="X391" s="162"/>
      <c r="Z391" s="153">
        <f t="shared" si="13"/>
        <v>0</v>
      </c>
    </row>
    <row r="392" spans="1:28" x14ac:dyDescent="0.25">
      <c r="A392" s="116"/>
      <c r="B392" s="36" t="s">
        <v>184</v>
      </c>
      <c r="C392" s="148"/>
      <c r="D392" s="146">
        <v>690.97</v>
      </c>
      <c r="E392" s="146"/>
      <c r="F392" s="182"/>
      <c r="G392" s="148"/>
      <c r="H392" s="182"/>
      <c r="J392" s="183"/>
      <c r="K392" s="116"/>
      <c r="L392" s="149"/>
      <c r="M392" s="127"/>
      <c r="N392" s="184"/>
      <c r="O392" s="146"/>
      <c r="P392" s="155"/>
      <c r="Q392" s="152"/>
      <c r="R392" s="155" t="s">
        <v>179</v>
      </c>
      <c r="T392" s="159"/>
      <c r="U392" s="118"/>
      <c r="V392" s="153"/>
      <c r="W392" s="131"/>
      <c r="X392" s="162"/>
      <c r="Z392" s="153">
        <f t="shared" si="13"/>
        <v>0</v>
      </c>
    </row>
    <row r="393" spans="1:28" x14ac:dyDescent="0.25">
      <c r="A393" s="116"/>
      <c r="B393" s="36" t="s">
        <v>185</v>
      </c>
      <c r="C393" s="148"/>
      <c r="D393" s="169">
        <v>13496.8</v>
      </c>
      <c r="E393" s="146"/>
      <c r="F393" s="182"/>
      <c r="G393" s="148"/>
      <c r="H393" s="182"/>
      <c r="J393" s="183"/>
      <c r="K393" s="116"/>
      <c r="L393" s="149"/>
      <c r="M393" s="127"/>
      <c r="N393" s="184"/>
      <c r="O393" s="146"/>
      <c r="P393" s="155"/>
      <c r="Q393" s="152"/>
      <c r="R393" s="155" t="s">
        <v>179</v>
      </c>
      <c r="T393" s="159"/>
      <c r="U393" s="118"/>
      <c r="V393" s="153"/>
      <c r="W393" s="131"/>
      <c r="X393" s="162"/>
      <c r="Z393" s="171">
        <f t="shared" si="13"/>
        <v>0</v>
      </c>
    </row>
    <row r="394" spans="1:28" x14ac:dyDescent="0.25">
      <c r="A394" s="116"/>
      <c r="B394" s="42" t="s">
        <v>186</v>
      </c>
      <c r="C394" s="148"/>
      <c r="D394" s="172">
        <f>+SUBTOTAL(9,D387:D393)</f>
        <v>35638062.689999998</v>
      </c>
      <c r="E394" s="146"/>
      <c r="F394" s="182"/>
      <c r="G394" s="148"/>
      <c r="H394" s="182"/>
      <c r="I394" s="182"/>
      <c r="J394" s="183"/>
      <c r="K394" s="116"/>
      <c r="L394" s="172">
        <f>+SUBTOTAL(9,L387:L393)</f>
        <v>0</v>
      </c>
      <c r="M394" s="127"/>
      <c r="N394" s="184"/>
      <c r="O394" s="146"/>
      <c r="P394" s="155"/>
      <c r="Q394" s="152"/>
      <c r="R394" s="155"/>
      <c r="S394" s="155"/>
      <c r="T394" s="159"/>
      <c r="U394" s="118"/>
      <c r="V394" s="185">
        <f>+SUBTOTAL(9,V387:V393)</f>
        <v>0</v>
      </c>
      <c r="W394" s="131"/>
      <c r="X394" s="162">
        <v>0</v>
      </c>
      <c r="Z394" s="171">
        <f>+SUBTOTAL(9,Z387:Z393)</f>
        <v>0</v>
      </c>
    </row>
    <row r="395" spans="1:28" x14ac:dyDescent="0.25">
      <c r="A395" s="116"/>
      <c r="B395" s="36"/>
      <c r="C395" s="148"/>
      <c r="D395" s="146"/>
      <c r="E395" s="146"/>
      <c r="F395" s="182"/>
      <c r="G395" s="148"/>
      <c r="H395" s="182"/>
      <c r="I395" s="182"/>
      <c r="J395" s="183"/>
      <c r="K395" s="164"/>
      <c r="L395" s="153"/>
      <c r="M395" s="165"/>
      <c r="N395" s="184"/>
      <c r="O395" s="146"/>
      <c r="P395" s="155"/>
      <c r="Q395" s="152"/>
      <c r="R395" s="155"/>
      <c r="S395" s="155"/>
      <c r="T395" s="159"/>
      <c r="U395" s="160"/>
      <c r="V395" s="186"/>
      <c r="W395" s="161"/>
      <c r="X395" s="44"/>
      <c r="Y395" s="41"/>
      <c r="Z395" s="186"/>
    </row>
    <row r="396" spans="1:28" x14ac:dyDescent="0.25">
      <c r="A396" s="136"/>
      <c r="B396" s="46" t="s">
        <v>187</v>
      </c>
      <c r="C396" s="148"/>
      <c r="D396" s="175">
        <f>+SUBTOTAL(9,D17:D394)</f>
        <v>8588176554.050005</v>
      </c>
      <c r="E396" s="175"/>
      <c r="F396" s="176"/>
      <c r="G396" s="177"/>
      <c r="H396" s="51"/>
      <c r="I396" s="51"/>
      <c r="J396" s="262"/>
      <c r="K396" s="263"/>
      <c r="L396" s="178">
        <f>+SUBTOTAL(9,L17:L394)</f>
        <v>263721598</v>
      </c>
      <c r="M396" s="264"/>
      <c r="N396" s="265">
        <f>+ROUND(L396/$D396*100,2)</f>
        <v>3.07</v>
      </c>
      <c r="O396" s="175"/>
      <c r="P396" s="179"/>
      <c r="Q396" s="180"/>
      <c r="R396" s="52"/>
      <c r="S396" s="52"/>
      <c r="T396" s="266"/>
      <c r="U396" s="121"/>
      <c r="V396" s="181">
        <f>+SUBTOTAL(9,V17:V394)</f>
        <v>463979341</v>
      </c>
      <c r="W396" s="267"/>
      <c r="X396" s="268">
        <f>+ROUND(V396/$D396*100,2)</f>
        <v>5.4</v>
      </c>
      <c r="Y396" s="53"/>
      <c r="Z396" s="181">
        <f>+SUBTOTAL(9,Z17:Z394)</f>
        <v>200257743</v>
      </c>
    </row>
    <row r="397" spans="1:28" x14ac:dyDescent="0.25">
      <c r="F397" s="21"/>
      <c r="L397" s="187"/>
      <c r="N397" s="150"/>
      <c r="P397" s="23"/>
      <c r="V397" s="188"/>
      <c r="X397" s="154"/>
      <c r="Z397" s="188"/>
    </row>
    <row r="398" spans="1:28" x14ac:dyDescent="0.25">
      <c r="F398" s="21"/>
      <c r="L398" s="187"/>
      <c r="N398" s="150"/>
      <c r="P398" s="23"/>
      <c r="V398" s="188"/>
      <c r="X398" s="154"/>
      <c r="Z398" s="188"/>
    </row>
    <row r="399" spans="1:28" x14ac:dyDescent="0.25">
      <c r="A399" s="189" t="s">
        <v>188</v>
      </c>
      <c r="B399" s="54"/>
      <c r="C399" s="145"/>
      <c r="E399" s="21"/>
      <c r="F399" s="125"/>
      <c r="G399" s="145"/>
      <c r="J399" s="126"/>
      <c r="K399" s="21"/>
      <c r="L399" s="187"/>
      <c r="M399" s="127"/>
      <c r="N399" s="150"/>
      <c r="P399" s="129"/>
      <c r="Q399" s="190"/>
      <c r="T399" s="130"/>
      <c r="U399" s="23"/>
      <c r="V399" s="188"/>
      <c r="W399" s="131"/>
      <c r="X399" s="154"/>
      <c r="Y399" s="23"/>
      <c r="Z399" s="190"/>
    </row>
    <row r="400" spans="1:28" x14ac:dyDescent="0.25">
      <c r="A400" s="189"/>
      <c r="B400" s="54"/>
      <c r="C400" s="145"/>
      <c r="E400" s="21"/>
      <c r="F400" s="125"/>
      <c r="G400" s="145"/>
      <c r="J400" s="126"/>
      <c r="K400" s="21"/>
      <c r="L400" s="187"/>
      <c r="M400" s="127"/>
      <c r="N400" s="150"/>
      <c r="P400" s="129"/>
      <c r="Q400" s="190"/>
      <c r="T400" s="130"/>
      <c r="U400" s="23"/>
      <c r="V400" s="188"/>
      <c r="W400" s="131"/>
      <c r="X400" s="154"/>
      <c r="Y400" s="23"/>
      <c r="Z400" s="190"/>
    </row>
    <row r="401" spans="1:26" x14ac:dyDescent="0.25">
      <c r="B401" s="55" t="s">
        <v>189</v>
      </c>
      <c r="C401" s="145"/>
      <c r="E401" s="21"/>
      <c r="F401" s="125"/>
      <c r="G401" s="145"/>
      <c r="J401" s="126"/>
      <c r="K401" s="21"/>
      <c r="L401" s="187"/>
      <c r="M401" s="127"/>
      <c r="N401" s="150"/>
      <c r="P401" s="129"/>
      <c r="Q401" s="190"/>
      <c r="T401" s="130"/>
      <c r="U401" s="23"/>
      <c r="V401" s="188"/>
      <c r="W401" s="131"/>
      <c r="X401" s="154"/>
      <c r="Y401" s="23"/>
      <c r="Z401" s="190"/>
    </row>
    <row r="402" spans="1:26" x14ac:dyDescent="0.25">
      <c r="A402" s="95">
        <v>330.2</v>
      </c>
      <c r="B402" s="19" t="s">
        <v>64</v>
      </c>
      <c r="C402" s="145"/>
      <c r="D402" s="146">
        <v>328066.33</v>
      </c>
      <c r="E402" s="21"/>
      <c r="F402" s="155">
        <v>46752</v>
      </c>
      <c r="G402" s="148"/>
      <c r="H402" s="163" t="s">
        <v>65</v>
      </c>
      <c r="J402" s="183">
        <v>0</v>
      </c>
      <c r="K402" s="21"/>
      <c r="L402" s="149">
        <f t="shared" ref="L402:L408" si="14">+ROUND(N402*D402/100,0)</f>
        <v>9153</v>
      </c>
      <c r="M402" s="127"/>
      <c r="N402" s="184">
        <v>2.79</v>
      </c>
      <c r="P402" s="155">
        <v>46752</v>
      </c>
      <c r="Q402" s="152"/>
      <c r="R402" s="155" t="s">
        <v>65</v>
      </c>
      <c r="T402" s="159">
        <v>0</v>
      </c>
      <c r="U402" s="23"/>
      <c r="V402" s="153">
        <v>37668</v>
      </c>
      <c r="W402" s="131"/>
      <c r="X402" s="162">
        <v>11.48</v>
      </c>
      <c r="Y402" s="23"/>
      <c r="Z402" s="152">
        <f t="shared" ref="Z402:Z408" si="15">+V402-L402</f>
        <v>28515</v>
      </c>
    </row>
    <row r="403" spans="1:26" x14ac:dyDescent="0.25">
      <c r="A403" s="95">
        <v>331</v>
      </c>
      <c r="B403" s="36" t="s">
        <v>66</v>
      </c>
      <c r="C403" s="145"/>
      <c r="D403" s="146">
        <v>2121264.9500000002</v>
      </c>
      <c r="E403" s="21"/>
      <c r="F403" s="155">
        <v>46752</v>
      </c>
      <c r="G403" s="148"/>
      <c r="H403" s="163" t="s">
        <v>67</v>
      </c>
      <c r="J403" s="183">
        <v>-2</v>
      </c>
      <c r="K403" s="21"/>
      <c r="L403" s="149">
        <f t="shared" si="14"/>
        <v>70638</v>
      </c>
      <c r="M403" s="127"/>
      <c r="N403" s="184">
        <v>3.33</v>
      </c>
      <c r="P403" s="155">
        <v>46752</v>
      </c>
      <c r="Q403" s="152"/>
      <c r="R403" s="155" t="s">
        <v>190</v>
      </c>
      <c r="T403" s="159">
        <v>-1</v>
      </c>
      <c r="U403" s="23"/>
      <c r="V403" s="153">
        <v>191475</v>
      </c>
      <c r="W403" s="131"/>
      <c r="X403" s="162">
        <v>9.0299999999999994</v>
      </c>
      <c r="Y403" s="23"/>
      <c r="Z403" s="152">
        <f t="shared" si="15"/>
        <v>120837</v>
      </c>
    </row>
    <row r="404" spans="1:26" x14ac:dyDescent="0.25">
      <c r="A404" s="95">
        <v>332</v>
      </c>
      <c r="B404" s="19" t="s">
        <v>191</v>
      </c>
      <c r="C404" s="145"/>
      <c r="D404" s="146">
        <v>28035469.789999999</v>
      </c>
      <c r="E404" s="21"/>
      <c r="F404" s="155">
        <v>46752</v>
      </c>
      <c r="G404" s="148"/>
      <c r="H404" s="163" t="s">
        <v>192</v>
      </c>
      <c r="J404" s="183">
        <v>-1</v>
      </c>
      <c r="K404" s="21"/>
      <c r="L404" s="149">
        <f t="shared" si="14"/>
        <v>1735396</v>
      </c>
      <c r="M404" s="127"/>
      <c r="N404" s="184">
        <v>6.19</v>
      </c>
      <c r="P404" s="155">
        <v>46752</v>
      </c>
      <c r="Q404" s="152"/>
      <c r="R404" s="155" t="s">
        <v>193</v>
      </c>
      <c r="T404" s="159">
        <v>0</v>
      </c>
      <c r="U404" s="23"/>
      <c r="V404" s="153">
        <v>2443602</v>
      </c>
      <c r="W404" s="131"/>
      <c r="X404" s="162">
        <v>8.7200000000000006</v>
      </c>
      <c r="Y404" s="23"/>
      <c r="Z404" s="152">
        <f t="shared" si="15"/>
        <v>708206</v>
      </c>
    </row>
    <row r="405" spans="1:26" x14ac:dyDescent="0.25">
      <c r="A405" s="95">
        <v>333</v>
      </c>
      <c r="B405" s="19" t="s">
        <v>194</v>
      </c>
      <c r="C405" s="145"/>
      <c r="D405" s="146">
        <v>1985787.7</v>
      </c>
      <c r="E405" s="21"/>
      <c r="F405" s="155">
        <v>46752</v>
      </c>
      <c r="G405" s="148"/>
      <c r="H405" s="163" t="s">
        <v>195</v>
      </c>
      <c r="J405" s="183">
        <v>-2</v>
      </c>
      <c r="K405" s="21"/>
      <c r="L405" s="149">
        <f t="shared" si="14"/>
        <v>63744</v>
      </c>
      <c r="M405" s="127"/>
      <c r="N405" s="184">
        <v>3.21</v>
      </c>
      <c r="P405" s="155">
        <v>46752</v>
      </c>
      <c r="Q405" s="152"/>
      <c r="R405" s="155" t="s">
        <v>196</v>
      </c>
      <c r="T405" s="159">
        <v>-1</v>
      </c>
      <c r="U405" s="23"/>
      <c r="V405" s="153">
        <v>150175</v>
      </c>
      <c r="W405" s="131"/>
      <c r="X405" s="162">
        <v>7.56</v>
      </c>
      <c r="Y405" s="23"/>
      <c r="Z405" s="152">
        <f t="shared" si="15"/>
        <v>86431</v>
      </c>
    </row>
    <row r="406" spans="1:26" x14ac:dyDescent="0.25">
      <c r="A406" s="95">
        <v>334</v>
      </c>
      <c r="B406" s="19" t="s">
        <v>75</v>
      </c>
      <c r="C406" s="148"/>
      <c r="D406" s="146">
        <v>1322373.28</v>
      </c>
      <c r="E406" s="21"/>
      <c r="F406" s="155">
        <v>46752</v>
      </c>
      <c r="G406" s="148"/>
      <c r="H406" s="163" t="s">
        <v>197</v>
      </c>
      <c r="J406" s="183">
        <v>-3</v>
      </c>
      <c r="K406" s="21"/>
      <c r="L406" s="149">
        <f t="shared" si="14"/>
        <v>49853</v>
      </c>
      <c r="M406" s="127"/>
      <c r="N406" s="184">
        <v>3.77</v>
      </c>
      <c r="P406" s="155">
        <v>46752</v>
      </c>
      <c r="Q406" s="152"/>
      <c r="R406" s="155" t="s">
        <v>197</v>
      </c>
      <c r="T406" s="159">
        <v>-1</v>
      </c>
      <c r="U406" s="23"/>
      <c r="V406" s="153">
        <v>111111</v>
      </c>
      <c r="W406" s="131"/>
      <c r="X406" s="162">
        <v>8.4</v>
      </c>
      <c r="Y406" s="23"/>
      <c r="Z406" s="152">
        <f t="shared" si="15"/>
        <v>61258</v>
      </c>
    </row>
    <row r="407" spans="1:26" x14ac:dyDescent="0.25">
      <c r="A407" s="95">
        <v>335</v>
      </c>
      <c r="B407" s="36" t="s">
        <v>78</v>
      </c>
      <c r="C407" s="145"/>
      <c r="D407" s="146">
        <v>7989.05</v>
      </c>
      <c r="E407" s="21"/>
      <c r="F407" s="155">
        <v>46752</v>
      </c>
      <c r="G407" s="148"/>
      <c r="H407" s="163" t="s">
        <v>198</v>
      </c>
      <c r="J407" s="183">
        <v>-1</v>
      </c>
      <c r="K407" s="21"/>
      <c r="L407" s="149">
        <f t="shared" si="14"/>
        <v>225</v>
      </c>
      <c r="M407" s="127"/>
      <c r="N407" s="184">
        <v>2.82</v>
      </c>
      <c r="P407" s="155">
        <v>46752</v>
      </c>
      <c r="Q407" s="152"/>
      <c r="R407" s="155" t="s">
        <v>198</v>
      </c>
      <c r="T407" s="159">
        <v>-1</v>
      </c>
      <c r="U407" s="23"/>
      <c r="V407" s="153">
        <v>588</v>
      </c>
      <c r="W407" s="131"/>
      <c r="X407" s="162">
        <v>7.36</v>
      </c>
      <c r="Y407" s="23"/>
      <c r="Z407" s="152">
        <f t="shared" si="15"/>
        <v>363</v>
      </c>
    </row>
    <row r="408" spans="1:26" x14ac:dyDescent="0.25">
      <c r="A408" s="95">
        <v>336</v>
      </c>
      <c r="B408" s="19" t="s">
        <v>199</v>
      </c>
      <c r="C408" s="145"/>
      <c r="D408" s="146">
        <v>5483.6</v>
      </c>
      <c r="E408" s="21"/>
      <c r="F408" s="155">
        <v>46752</v>
      </c>
      <c r="G408" s="148"/>
      <c r="H408" s="163" t="s">
        <v>67</v>
      </c>
      <c r="J408" s="183">
        <v>-5</v>
      </c>
      <c r="K408" s="21"/>
      <c r="L408" s="149">
        <f t="shared" si="14"/>
        <v>90</v>
      </c>
      <c r="M408" s="127"/>
      <c r="N408" s="184">
        <v>1.64</v>
      </c>
      <c r="P408" s="155">
        <v>46752</v>
      </c>
      <c r="Q408" s="152"/>
      <c r="R408" s="155" t="s">
        <v>200</v>
      </c>
      <c r="T408" s="159">
        <v>-1</v>
      </c>
      <c r="U408" s="23"/>
      <c r="V408" s="153">
        <v>596</v>
      </c>
      <c r="W408" s="131"/>
      <c r="X408" s="162">
        <v>10.87</v>
      </c>
      <c r="Y408" s="23"/>
      <c r="Z408" s="152">
        <f t="shared" si="15"/>
        <v>506</v>
      </c>
    </row>
    <row r="409" spans="1:26" x14ac:dyDescent="0.25">
      <c r="B409" s="42" t="s">
        <v>201</v>
      </c>
      <c r="C409" s="148"/>
      <c r="D409" s="166">
        <f>+SUBTOTAL(9,D402:D408)</f>
        <v>33806434.699999996</v>
      </c>
      <c r="E409" s="56"/>
      <c r="F409" s="147"/>
      <c r="G409" s="148"/>
      <c r="J409" s="126"/>
      <c r="K409" s="56"/>
      <c r="L409" s="167">
        <f>+SUBTOTAL(9,L402:L408)</f>
        <v>1929099</v>
      </c>
      <c r="M409" s="127"/>
      <c r="N409" s="150">
        <f>+ROUND(L409/$D409*100,2)</f>
        <v>5.71</v>
      </c>
      <c r="P409" s="151"/>
      <c r="Q409" s="152"/>
      <c r="T409" s="130"/>
      <c r="U409" s="57"/>
      <c r="V409" s="168">
        <f>+SUBTOTAL(9,V402:V408)</f>
        <v>2935215</v>
      </c>
      <c r="W409" s="131"/>
      <c r="X409" s="154">
        <f>+ROUND(V409/D409*100,2)</f>
        <v>8.68</v>
      </c>
      <c r="Y409" s="23"/>
      <c r="Z409" s="191">
        <f>+SUBTOTAL(9,Z402:Z408)</f>
        <v>1006116</v>
      </c>
    </row>
    <row r="410" spans="1:26" x14ac:dyDescent="0.25">
      <c r="C410" s="148"/>
      <c r="D410" s="146"/>
      <c r="E410" s="21"/>
      <c r="F410" s="147"/>
      <c r="G410" s="148"/>
      <c r="J410" s="126"/>
      <c r="K410" s="21"/>
      <c r="L410" s="187"/>
      <c r="M410" s="127"/>
      <c r="N410" s="150"/>
      <c r="P410" s="151"/>
      <c r="Q410" s="152"/>
      <c r="T410" s="130"/>
      <c r="U410" s="23"/>
      <c r="V410" s="188"/>
      <c r="W410" s="131"/>
      <c r="X410" s="154"/>
      <c r="Y410" s="23"/>
      <c r="Z410" s="152"/>
    </row>
    <row r="411" spans="1:26" x14ac:dyDescent="0.25">
      <c r="B411" s="55" t="s">
        <v>202</v>
      </c>
      <c r="C411" s="145"/>
      <c r="E411" s="21"/>
      <c r="F411" s="125"/>
      <c r="G411" s="145"/>
      <c r="J411" s="126"/>
      <c r="K411" s="21"/>
      <c r="L411" s="187"/>
      <c r="M411" s="127"/>
      <c r="N411" s="150"/>
      <c r="P411" s="129"/>
      <c r="Q411" s="190"/>
      <c r="T411" s="130"/>
      <c r="U411" s="23"/>
      <c r="V411" s="188"/>
      <c r="W411" s="131"/>
      <c r="X411" s="154"/>
      <c r="Y411" s="23"/>
      <c r="Z411" s="190"/>
    </row>
    <row r="412" spans="1:26" x14ac:dyDescent="0.25">
      <c r="A412" s="95">
        <v>330.2</v>
      </c>
      <c r="B412" s="19" t="s">
        <v>64</v>
      </c>
      <c r="C412" s="145"/>
      <c r="D412" s="146">
        <v>5879.43</v>
      </c>
      <c r="E412" s="21"/>
      <c r="F412" s="182">
        <v>48944</v>
      </c>
      <c r="G412" s="148"/>
      <c r="H412" s="182" t="s">
        <v>65</v>
      </c>
      <c r="J412" s="183">
        <v>0</v>
      </c>
      <c r="K412" s="21"/>
      <c r="L412" s="149">
        <f t="shared" ref="L412:L418" si="16">+ROUND(N412*D412/100,0)</f>
        <v>81</v>
      </c>
      <c r="M412" s="127"/>
      <c r="N412" s="184">
        <v>1.38</v>
      </c>
      <c r="P412" s="155">
        <v>48944</v>
      </c>
      <c r="Q412" s="152"/>
      <c r="R412" s="155" t="s">
        <v>65</v>
      </c>
      <c r="T412" s="159">
        <v>0</v>
      </c>
      <c r="U412" s="23"/>
      <c r="V412" s="153">
        <v>90</v>
      </c>
      <c r="W412" s="131"/>
      <c r="X412" s="162">
        <v>1.53</v>
      </c>
      <c r="Y412" s="23"/>
      <c r="Z412" s="152">
        <f t="shared" ref="Z412:Z418" si="17">+V412-L412</f>
        <v>9</v>
      </c>
    </row>
    <row r="413" spans="1:26" x14ac:dyDescent="0.25">
      <c r="A413" s="95">
        <v>331</v>
      </c>
      <c r="B413" s="36" t="s">
        <v>66</v>
      </c>
      <c r="C413" s="145"/>
      <c r="D413" s="146">
        <v>6757825.2000000002</v>
      </c>
      <c r="E413" s="21"/>
      <c r="F413" s="182">
        <v>48944</v>
      </c>
      <c r="G413" s="148"/>
      <c r="H413" s="182" t="s">
        <v>67</v>
      </c>
      <c r="J413" s="183">
        <v>-3</v>
      </c>
      <c r="K413" s="21"/>
      <c r="L413" s="149">
        <f t="shared" si="16"/>
        <v>208817</v>
      </c>
      <c r="M413" s="127"/>
      <c r="N413" s="184">
        <v>3.09</v>
      </c>
      <c r="P413" s="155">
        <v>48944</v>
      </c>
      <c r="Q413" s="152"/>
      <c r="R413" s="155" t="s">
        <v>190</v>
      </c>
      <c r="T413" s="159">
        <v>-1</v>
      </c>
      <c r="U413" s="23"/>
      <c r="V413" s="153">
        <v>295078</v>
      </c>
      <c r="W413" s="131"/>
      <c r="X413" s="162">
        <v>4.37</v>
      </c>
      <c r="Y413" s="23"/>
      <c r="Z413" s="152">
        <f t="shared" si="17"/>
        <v>86261</v>
      </c>
    </row>
    <row r="414" spans="1:26" x14ac:dyDescent="0.25">
      <c r="A414" s="95">
        <v>332</v>
      </c>
      <c r="B414" s="19" t="s">
        <v>191</v>
      </c>
      <c r="C414" s="148"/>
      <c r="D414" s="146">
        <v>42986311.509999998</v>
      </c>
      <c r="E414" s="21"/>
      <c r="F414" s="182">
        <v>48944</v>
      </c>
      <c r="G414" s="148"/>
      <c r="H414" s="182" t="s">
        <v>192</v>
      </c>
      <c r="J414" s="183">
        <v>-2</v>
      </c>
      <c r="K414" s="21"/>
      <c r="L414" s="149">
        <f t="shared" si="16"/>
        <v>1422847</v>
      </c>
      <c r="M414" s="127"/>
      <c r="N414" s="184">
        <v>3.31</v>
      </c>
      <c r="P414" s="155">
        <v>48944</v>
      </c>
      <c r="Q414" s="152"/>
      <c r="R414" s="155" t="s">
        <v>193</v>
      </c>
      <c r="T414" s="159">
        <v>-1</v>
      </c>
      <c r="U414" s="23"/>
      <c r="V414" s="153">
        <v>2051334</v>
      </c>
      <c r="W414" s="131"/>
      <c r="X414" s="162">
        <v>4.7699999999999996</v>
      </c>
      <c r="Y414" s="23"/>
      <c r="Z414" s="152">
        <f t="shared" si="17"/>
        <v>628487</v>
      </c>
    </row>
    <row r="415" spans="1:26" x14ac:dyDescent="0.25">
      <c r="A415" s="95">
        <v>333</v>
      </c>
      <c r="B415" s="19" t="s">
        <v>194</v>
      </c>
      <c r="C415" s="145"/>
      <c r="D415" s="146">
        <v>17218606.059999999</v>
      </c>
      <c r="E415" s="21"/>
      <c r="F415" s="182">
        <v>48944</v>
      </c>
      <c r="G415" s="148"/>
      <c r="H415" s="182" t="s">
        <v>195</v>
      </c>
      <c r="J415" s="183">
        <v>-4</v>
      </c>
      <c r="K415" s="21"/>
      <c r="L415" s="149">
        <f t="shared" si="16"/>
        <v>602651</v>
      </c>
      <c r="M415" s="127"/>
      <c r="N415" s="184">
        <v>3.5</v>
      </c>
      <c r="P415" s="155">
        <v>48944</v>
      </c>
      <c r="Q415" s="152"/>
      <c r="R415" s="155" t="s">
        <v>196</v>
      </c>
      <c r="T415" s="159">
        <v>-2</v>
      </c>
      <c r="U415" s="23"/>
      <c r="V415" s="153">
        <v>847567</v>
      </c>
      <c r="W415" s="131"/>
      <c r="X415" s="162">
        <v>4.92</v>
      </c>
      <c r="Y415" s="23"/>
      <c r="Z415" s="152">
        <f t="shared" si="17"/>
        <v>244916</v>
      </c>
    </row>
    <row r="416" spans="1:26" x14ac:dyDescent="0.25">
      <c r="A416" s="95">
        <v>334</v>
      </c>
      <c r="B416" s="19" t="s">
        <v>75</v>
      </c>
      <c r="C416" s="145"/>
      <c r="D416" s="146">
        <v>5793747.71</v>
      </c>
      <c r="E416" s="21"/>
      <c r="F416" s="182">
        <v>48944</v>
      </c>
      <c r="G416" s="148"/>
      <c r="H416" s="182" t="s">
        <v>197</v>
      </c>
      <c r="J416" s="183">
        <v>-4</v>
      </c>
      <c r="K416" s="21"/>
      <c r="L416" s="149">
        <f t="shared" si="16"/>
        <v>219583</v>
      </c>
      <c r="M416" s="127"/>
      <c r="N416" s="184">
        <v>3.79</v>
      </c>
      <c r="P416" s="155">
        <v>48944</v>
      </c>
      <c r="Q416" s="152"/>
      <c r="R416" s="155" t="s">
        <v>197</v>
      </c>
      <c r="T416" s="159">
        <v>-2</v>
      </c>
      <c r="U416" s="23"/>
      <c r="V416" s="153">
        <v>273107</v>
      </c>
      <c r="W416" s="131"/>
      <c r="X416" s="162">
        <v>4.71</v>
      </c>
      <c r="Y416" s="23"/>
      <c r="Z416" s="152">
        <f t="shared" si="17"/>
        <v>53524</v>
      </c>
    </row>
    <row r="417" spans="1:26" x14ac:dyDescent="0.25">
      <c r="A417" s="95">
        <v>335</v>
      </c>
      <c r="B417" s="36" t="s">
        <v>78</v>
      </c>
      <c r="C417" s="145"/>
      <c r="D417" s="146">
        <v>80052.740000000005</v>
      </c>
      <c r="E417" s="21"/>
      <c r="F417" s="182">
        <v>48944</v>
      </c>
      <c r="G417" s="148"/>
      <c r="H417" s="182" t="s">
        <v>198</v>
      </c>
      <c r="J417" s="183">
        <v>-1</v>
      </c>
      <c r="K417" s="21"/>
      <c r="L417" s="149">
        <f t="shared" si="16"/>
        <v>2185</v>
      </c>
      <c r="M417" s="127"/>
      <c r="N417" s="184">
        <v>2.73</v>
      </c>
      <c r="P417" s="155">
        <v>48944</v>
      </c>
      <c r="Q417" s="152"/>
      <c r="R417" s="155" t="s">
        <v>198</v>
      </c>
      <c r="T417" s="159">
        <v>-1</v>
      </c>
      <c r="U417" s="23"/>
      <c r="V417" s="153">
        <v>2356</v>
      </c>
      <c r="W417" s="131"/>
      <c r="X417" s="162">
        <v>2.94</v>
      </c>
      <c r="Y417" s="23"/>
      <c r="Z417" s="152">
        <f t="shared" si="17"/>
        <v>171</v>
      </c>
    </row>
    <row r="418" spans="1:26" x14ac:dyDescent="0.25">
      <c r="A418" s="95">
        <v>336</v>
      </c>
      <c r="B418" s="19" t="s">
        <v>199</v>
      </c>
      <c r="C418" s="145"/>
      <c r="D418" s="146">
        <v>1278037.6100000001</v>
      </c>
      <c r="E418" s="21"/>
      <c r="F418" s="182">
        <v>48944</v>
      </c>
      <c r="G418" s="148"/>
      <c r="H418" s="182" t="s">
        <v>67</v>
      </c>
      <c r="J418" s="183">
        <v>-3</v>
      </c>
      <c r="K418" s="21"/>
      <c r="L418" s="149">
        <f t="shared" si="16"/>
        <v>37574</v>
      </c>
      <c r="M418" s="127"/>
      <c r="N418" s="184">
        <v>2.94</v>
      </c>
      <c r="P418" s="155">
        <v>48944</v>
      </c>
      <c r="Q418" s="152"/>
      <c r="R418" s="155" t="s">
        <v>200</v>
      </c>
      <c r="T418" s="159">
        <v>-2</v>
      </c>
      <c r="U418" s="23"/>
      <c r="V418" s="153">
        <v>65091</v>
      </c>
      <c r="W418" s="131"/>
      <c r="X418" s="162">
        <v>5.09</v>
      </c>
      <c r="Y418" s="23"/>
      <c r="Z418" s="152">
        <f t="shared" si="17"/>
        <v>27517</v>
      </c>
    </row>
    <row r="419" spans="1:26" x14ac:dyDescent="0.25">
      <c r="B419" s="42" t="s">
        <v>203</v>
      </c>
      <c r="C419" s="148"/>
      <c r="D419" s="166">
        <f>+SUBTOTAL(9,D412:D418)</f>
        <v>74120460.25999999</v>
      </c>
      <c r="E419" s="56"/>
      <c r="F419" s="147"/>
      <c r="G419" s="148"/>
      <c r="J419" s="126"/>
      <c r="K419" s="56"/>
      <c r="L419" s="167">
        <f>+SUBTOTAL(9,L412:L418)</f>
        <v>2493738</v>
      </c>
      <c r="M419" s="127"/>
      <c r="N419" s="150">
        <f>+ROUND(L419/$D419*100,2)</f>
        <v>3.36</v>
      </c>
      <c r="P419" s="151"/>
      <c r="Q419" s="152"/>
      <c r="T419" s="130"/>
      <c r="U419" s="57"/>
      <c r="V419" s="168">
        <f>+SUBTOTAL(9,V412:V418)</f>
        <v>3534623</v>
      </c>
      <c r="W419" s="131"/>
      <c r="X419" s="154">
        <f>+ROUND(V419/D419*100,2)</f>
        <v>4.7699999999999996</v>
      </c>
      <c r="Y419" s="23"/>
      <c r="Z419" s="191">
        <f>+SUBTOTAL(9,Z412:Z418)</f>
        <v>1040885</v>
      </c>
    </row>
    <row r="420" spans="1:26" x14ac:dyDescent="0.25">
      <c r="C420" s="145"/>
      <c r="E420" s="21"/>
      <c r="F420" s="125"/>
      <c r="G420" s="145"/>
      <c r="J420" s="126"/>
      <c r="K420" s="21"/>
      <c r="L420" s="187"/>
      <c r="M420" s="127"/>
      <c r="N420" s="150"/>
      <c r="P420" s="129"/>
      <c r="Q420" s="190"/>
      <c r="T420" s="130"/>
      <c r="U420" s="23"/>
      <c r="V420" s="188"/>
      <c r="W420" s="131"/>
      <c r="X420" s="154"/>
      <c r="Y420" s="23"/>
      <c r="Z420" s="190"/>
    </row>
    <row r="421" spans="1:26" x14ac:dyDescent="0.25">
      <c r="B421" s="55" t="s">
        <v>204</v>
      </c>
      <c r="C421" s="145"/>
      <c r="E421" s="21"/>
      <c r="F421" s="125"/>
      <c r="G421" s="145"/>
      <c r="J421" s="126"/>
      <c r="K421" s="21"/>
      <c r="L421" s="187"/>
      <c r="M421" s="127"/>
      <c r="N421" s="150"/>
      <c r="P421" s="129"/>
      <c r="Q421" s="190"/>
      <c r="T421" s="130"/>
      <c r="U421" s="23"/>
      <c r="V421" s="188"/>
      <c r="W421" s="131"/>
      <c r="X421" s="154"/>
      <c r="Y421" s="23"/>
      <c r="Z421" s="190"/>
    </row>
    <row r="422" spans="1:26" x14ac:dyDescent="0.25">
      <c r="A422" s="95">
        <v>331</v>
      </c>
      <c r="B422" s="36" t="s">
        <v>66</v>
      </c>
      <c r="C422" s="145"/>
      <c r="D422" s="146">
        <v>94226</v>
      </c>
      <c r="E422" s="21"/>
      <c r="F422" s="182">
        <v>42735</v>
      </c>
      <c r="G422" s="148"/>
      <c r="H422" s="182" t="s">
        <v>67</v>
      </c>
      <c r="J422" s="183">
        <v>0</v>
      </c>
      <c r="K422" s="21"/>
      <c r="L422" s="149">
        <f t="shared" ref="L422:L427" si="18">+ROUND(N422*D422/100,0)</f>
        <v>1969</v>
      </c>
      <c r="M422" s="127"/>
      <c r="N422" s="184">
        <v>2.09</v>
      </c>
      <c r="P422" s="155">
        <v>47848</v>
      </c>
      <c r="Q422" s="152"/>
      <c r="R422" s="155" t="s">
        <v>190</v>
      </c>
      <c r="T422" s="159">
        <v>-1</v>
      </c>
      <c r="U422" s="23"/>
      <c r="V422" s="153">
        <v>849</v>
      </c>
      <c r="W422" s="131"/>
      <c r="X422" s="162">
        <v>0.9</v>
      </c>
      <c r="Y422" s="23"/>
      <c r="Z422" s="152">
        <f t="shared" ref="Z422:Z427" si="19">+V422-L422</f>
        <v>-1120</v>
      </c>
    </row>
    <row r="423" spans="1:26" x14ac:dyDescent="0.25">
      <c r="A423" s="95">
        <v>332</v>
      </c>
      <c r="B423" s="19" t="s">
        <v>191</v>
      </c>
      <c r="C423" s="148"/>
      <c r="D423" s="146">
        <v>1393704.74</v>
      </c>
      <c r="E423" s="21"/>
      <c r="F423" s="182">
        <v>42735</v>
      </c>
      <c r="G423" s="148"/>
      <c r="H423" s="182" t="s">
        <v>192</v>
      </c>
      <c r="J423" s="183">
        <v>0</v>
      </c>
      <c r="K423" s="21"/>
      <c r="L423" s="149">
        <f t="shared" si="18"/>
        <v>245850</v>
      </c>
      <c r="M423" s="127"/>
      <c r="N423" s="184">
        <v>17.64</v>
      </c>
      <c r="P423" s="155">
        <v>47848</v>
      </c>
      <c r="Q423" s="152"/>
      <c r="R423" s="155" t="s">
        <v>193</v>
      </c>
      <c r="T423" s="159">
        <v>-1</v>
      </c>
      <c r="U423" s="23"/>
      <c r="V423" s="153">
        <v>0</v>
      </c>
      <c r="W423" s="131"/>
      <c r="X423" s="162">
        <v>0</v>
      </c>
      <c r="Y423" s="23"/>
      <c r="Z423" s="152">
        <f t="shared" si="19"/>
        <v>-245850</v>
      </c>
    </row>
    <row r="424" spans="1:26" x14ac:dyDescent="0.25">
      <c r="A424" s="95">
        <v>333</v>
      </c>
      <c r="B424" s="19" t="s">
        <v>194</v>
      </c>
      <c r="C424" s="148"/>
      <c r="D424" s="146">
        <v>842019.85</v>
      </c>
      <c r="E424" s="21"/>
      <c r="F424" s="182">
        <v>42735</v>
      </c>
      <c r="G424" s="148"/>
      <c r="H424" s="182" t="s">
        <v>195</v>
      </c>
      <c r="J424" s="183">
        <v>-1</v>
      </c>
      <c r="K424" s="21"/>
      <c r="L424" s="149">
        <f t="shared" si="18"/>
        <v>57173</v>
      </c>
      <c r="M424" s="127"/>
      <c r="N424" s="184">
        <v>6.79</v>
      </c>
      <c r="P424" s="155">
        <v>47848</v>
      </c>
      <c r="Q424" s="152"/>
      <c r="R424" s="155" t="s">
        <v>196</v>
      </c>
      <c r="T424" s="159">
        <v>-1</v>
      </c>
      <c r="U424" s="23"/>
      <c r="V424" s="153">
        <v>60092</v>
      </c>
      <c r="W424" s="131"/>
      <c r="X424" s="162">
        <v>7.14</v>
      </c>
      <c r="Y424" s="23"/>
      <c r="Z424" s="152">
        <f t="shared" si="19"/>
        <v>2919</v>
      </c>
    </row>
    <row r="425" spans="1:26" x14ac:dyDescent="0.25">
      <c r="A425" s="95">
        <v>334</v>
      </c>
      <c r="B425" s="19" t="s">
        <v>75</v>
      </c>
      <c r="C425" s="148"/>
      <c r="D425" s="146">
        <v>606325.85</v>
      </c>
      <c r="E425" s="21"/>
      <c r="F425" s="182">
        <v>42735</v>
      </c>
      <c r="G425" s="148"/>
      <c r="H425" s="182" t="s">
        <v>197</v>
      </c>
      <c r="J425" s="183">
        <v>0</v>
      </c>
      <c r="K425" s="21"/>
      <c r="L425" s="149">
        <f t="shared" si="18"/>
        <v>21403</v>
      </c>
      <c r="M425" s="127"/>
      <c r="N425" s="184">
        <v>3.53</v>
      </c>
      <c r="P425" s="155">
        <v>47848</v>
      </c>
      <c r="Q425" s="152"/>
      <c r="R425" s="155" t="s">
        <v>197</v>
      </c>
      <c r="T425" s="159">
        <v>-2</v>
      </c>
      <c r="U425" s="23"/>
      <c r="V425" s="153">
        <v>0</v>
      </c>
      <c r="W425" s="131"/>
      <c r="X425" s="162">
        <v>0</v>
      </c>
      <c r="Y425" s="23"/>
      <c r="Z425" s="152">
        <f t="shared" si="19"/>
        <v>-21403</v>
      </c>
    </row>
    <row r="426" spans="1:26" x14ac:dyDescent="0.25">
      <c r="A426" s="95">
        <v>335</v>
      </c>
      <c r="B426" s="36" t="s">
        <v>78</v>
      </c>
      <c r="C426" s="145"/>
      <c r="D426" s="146">
        <v>15096.48</v>
      </c>
      <c r="E426" s="21"/>
      <c r="F426" s="182">
        <v>42735</v>
      </c>
      <c r="G426" s="148"/>
      <c r="H426" s="182" t="s">
        <v>198</v>
      </c>
      <c r="J426" s="183">
        <v>0</v>
      </c>
      <c r="K426" s="21"/>
      <c r="L426" s="149">
        <f t="shared" si="18"/>
        <v>510</v>
      </c>
      <c r="M426" s="127"/>
      <c r="N426" s="184">
        <v>3.38</v>
      </c>
      <c r="P426" s="155">
        <v>47848</v>
      </c>
      <c r="Q426" s="152"/>
      <c r="R426" s="155" t="s">
        <v>198</v>
      </c>
      <c r="T426" s="159">
        <v>-1</v>
      </c>
      <c r="U426" s="23"/>
      <c r="V426" s="153">
        <v>0</v>
      </c>
      <c r="W426" s="131"/>
      <c r="X426" s="162">
        <v>0</v>
      </c>
      <c r="Y426" s="23"/>
      <c r="Z426" s="152">
        <f t="shared" si="19"/>
        <v>-510</v>
      </c>
    </row>
    <row r="427" spans="1:26" x14ac:dyDescent="0.25">
      <c r="A427" s="95">
        <v>336</v>
      </c>
      <c r="B427" s="19" t="s">
        <v>199</v>
      </c>
      <c r="C427" s="145"/>
      <c r="D427" s="146">
        <v>168.16</v>
      </c>
      <c r="E427" s="21"/>
      <c r="F427" s="182">
        <v>42735</v>
      </c>
      <c r="G427" s="148"/>
      <c r="H427" s="182" t="s">
        <v>67</v>
      </c>
      <c r="J427" s="183">
        <v>0</v>
      </c>
      <c r="K427" s="21"/>
      <c r="L427" s="149">
        <f t="shared" si="18"/>
        <v>0</v>
      </c>
      <c r="M427" s="127"/>
      <c r="N427" s="184">
        <v>0</v>
      </c>
      <c r="P427" s="155">
        <v>47848</v>
      </c>
      <c r="Q427" s="152"/>
      <c r="R427" s="155" t="s">
        <v>200</v>
      </c>
      <c r="T427" s="159">
        <v>-5</v>
      </c>
      <c r="U427" s="23"/>
      <c r="V427" s="153">
        <v>0</v>
      </c>
      <c r="W427" s="131"/>
      <c r="X427" s="162">
        <v>0</v>
      </c>
      <c r="Y427" s="23"/>
      <c r="Z427" s="152">
        <f t="shared" si="19"/>
        <v>0</v>
      </c>
    </row>
    <row r="428" spans="1:26" x14ac:dyDescent="0.25">
      <c r="B428" s="42" t="s">
        <v>205</v>
      </c>
      <c r="C428" s="148"/>
      <c r="D428" s="166">
        <f>+SUBTOTAL(9,D421:D427)</f>
        <v>2951541.08</v>
      </c>
      <c r="E428" s="56"/>
      <c r="F428" s="182"/>
      <c r="G428" s="148"/>
      <c r="H428" s="182"/>
      <c r="J428" s="183"/>
      <c r="K428" s="56"/>
      <c r="L428" s="167">
        <f>+SUBTOTAL(9,L421:L427)</f>
        <v>326905</v>
      </c>
      <c r="M428" s="127"/>
      <c r="N428" s="150">
        <f>+ROUND(L428/$D428*100,2)</f>
        <v>11.08</v>
      </c>
      <c r="P428" s="151"/>
      <c r="Q428" s="152"/>
      <c r="T428" s="130"/>
      <c r="U428" s="57"/>
      <c r="V428" s="168">
        <f>+SUBTOTAL(9,V421:V427)</f>
        <v>60941</v>
      </c>
      <c r="W428" s="131"/>
      <c r="X428" s="154">
        <f>+ROUND(V428/D428*100,2)</f>
        <v>2.06</v>
      </c>
      <c r="Y428" s="23"/>
      <c r="Z428" s="191">
        <f>+SUBTOTAL(9,Z421:Z427)</f>
        <v>-265964</v>
      </c>
    </row>
    <row r="429" spans="1:26" x14ac:dyDescent="0.25">
      <c r="C429" s="145"/>
      <c r="E429" s="21"/>
      <c r="F429" s="125"/>
      <c r="G429" s="145"/>
      <c r="J429" s="126"/>
      <c r="K429" s="21"/>
      <c r="L429" s="187"/>
      <c r="M429" s="127"/>
      <c r="N429" s="150"/>
      <c r="P429" s="129"/>
      <c r="Q429" s="190"/>
      <c r="T429" s="130"/>
      <c r="U429" s="23"/>
      <c r="V429" s="188"/>
      <c r="W429" s="131"/>
      <c r="X429" s="154"/>
      <c r="Y429" s="23"/>
      <c r="Z429" s="190"/>
    </row>
    <row r="430" spans="1:26" x14ac:dyDescent="0.25">
      <c r="B430" s="55" t="s">
        <v>206</v>
      </c>
      <c r="C430" s="145"/>
      <c r="E430" s="21"/>
      <c r="F430" s="125"/>
      <c r="G430" s="145"/>
      <c r="J430" s="126"/>
      <c r="K430" s="21"/>
      <c r="L430" s="187"/>
      <c r="M430" s="127"/>
      <c r="N430" s="150"/>
      <c r="P430" s="129"/>
      <c r="Q430" s="190"/>
      <c r="T430" s="130"/>
      <c r="U430" s="23"/>
      <c r="V430" s="188"/>
      <c r="W430" s="131"/>
      <c r="X430" s="154"/>
      <c r="Y430" s="23"/>
      <c r="Z430" s="190"/>
    </row>
    <row r="431" spans="1:26" x14ac:dyDescent="0.25">
      <c r="A431" s="95">
        <v>331</v>
      </c>
      <c r="B431" s="36" t="s">
        <v>66</v>
      </c>
      <c r="C431" s="145"/>
      <c r="D431" s="146">
        <v>755679.04</v>
      </c>
      <c r="E431" s="21"/>
      <c r="F431" s="182">
        <v>56249</v>
      </c>
      <c r="G431" s="148"/>
      <c r="H431" s="182" t="s">
        <v>67</v>
      </c>
      <c r="J431" s="183">
        <v>-5</v>
      </c>
      <c r="K431" s="21"/>
      <c r="L431" s="149">
        <f t="shared" ref="L431:L435" si="20">+ROUND(N431*D431/100,0)</f>
        <v>10655</v>
      </c>
      <c r="M431" s="127"/>
      <c r="N431" s="184">
        <v>1.41</v>
      </c>
      <c r="P431" s="155">
        <v>56249</v>
      </c>
      <c r="Q431" s="152"/>
      <c r="R431" s="155" t="s">
        <v>190</v>
      </c>
      <c r="T431" s="159">
        <v>-3</v>
      </c>
      <c r="U431" s="23"/>
      <c r="V431" s="153">
        <v>13263</v>
      </c>
      <c r="W431" s="131"/>
      <c r="X431" s="162">
        <v>1.76</v>
      </c>
      <c r="Y431" s="23"/>
      <c r="Z431" s="152">
        <f t="shared" ref="Z431:Z435" si="21">+V431-L431</f>
        <v>2608</v>
      </c>
    </row>
    <row r="432" spans="1:26" x14ac:dyDescent="0.25">
      <c r="A432" s="95">
        <v>332</v>
      </c>
      <c r="B432" s="19" t="s">
        <v>191</v>
      </c>
      <c r="C432" s="145"/>
      <c r="D432" s="146">
        <v>5821951.25</v>
      </c>
      <c r="E432" s="21"/>
      <c r="F432" s="182">
        <v>56249</v>
      </c>
      <c r="G432" s="148"/>
      <c r="H432" s="182" t="s">
        <v>192</v>
      </c>
      <c r="J432" s="183">
        <v>-4</v>
      </c>
      <c r="K432" s="21"/>
      <c r="L432" s="149">
        <f t="shared" si="20"/>
        <v>75103</v>
      </c>
      <c r="M432" s="127"/>
      <c r="N432" s="184">
        <v>1.29</v>
      </c>
      <c r="P432" s="155">
        <v>56249</v>
      </c>
      <c r="Q432" s="152"/>
      <c r="R432" s="155" t="s">
        <v>193</v>
      </c>
      <c r="T432" s="159">
        <v>-3</v>
      </c>
      <c r="U432" s="23"/>
      <c r="V432" s="153">
        <v>101626</v>
      </c>
      <c r="W432" s="131"/>
      <c r="X432" s="162">
        <v>1.75</v>
      </c>
      <c r="Y432" s="23"/>
      <c r="Z432" s="152">
        <f t="shared" si="21"/>
        <v>26523</v>
      </c>
    </row>
    <row r="433" spans="1:26" x14ac:dyDescent="0.25">
      <c r="A433" s="95">
        <v>333</v>
      </c>
      <c r="B433" s="19" t="s">
        <v>194</v>
      </c>
      <c r="C433" s="145"/>
      <c r="D433" s="146">
        <v>1567382.45</v>
      </c>
      <c r="E433" s="21"/>
      <c r="F433" s="182">
        <v>56249</v>
      </c>
      <c r="G433" s="148"/>
      <c r="H433" s="182" t="s">
        <v>195</v>
      </c>
      <c r="J433" s="183">
        <v>-8</v>
      </c>
      <c r="K433" s="21"/>
      <c r="L433" s="149">
        <f t="shared" si="20"/>
        <v>22884</v>
      </c>
      <c r="M433" s="127"/>
      <c r="N433" s="184">
        <v>1.46</v>
      </c>
      <c r="P433" s="155">
        <v>56249</v>
      </c>
      <c r="Q433" s="152"/>
      <c r="R433" s="155" t="s">
        <v>196</v>
      </c>
      <c r="T433" s="159">
        <v>-7</v>
      </c>
      <c r="U433" s="23"/>
      <c r="V433" s="153">
        <v>25640</v>
      </c>
      <c r="W433" s="131"/>
      <c r="X433" s="162">
        <v>1.64</v>
      </c>
      <c r="Y433" s="23"/>
      <c r="Z433" s="152">
        <f t="shared" si="21"/>
        <v>2756</v>
      </c>
    </row>
    <row r="434" spans="1:26" x14ac:dyDescent="0.25">
      <c r="A434" s="95">
        <v>334</v>
      </c>
      <c r="B434" s="19" t="s">
        <v>75</v>
      </c>
      <c r="C434" s="145"/>
      <c r="D434" s="146">
        <v>391974.23</v>
      </c>
      <c r="E434" s="21"/>
      <c r="F434" s="182">
        <v>56249</v>
      </c>
      <c r="G434" s="148"/>
      <c r="H434" s="182" t="s">
        <v>197</v>
      </c>
      <c r="J434" s="183">
        <v>-8</v>
      </c>
      <c r="K434" s="21"/>
      <c r="L434" s="149">
        <f t="shared" si="20"/>
        <v>5958</v>
      </c>
      <c r="M434" s="127"/>
      <c r="N434" s="184">
        <v>1.52</v>
      </c>
      <c r="P434" s="155">
        <v>56249</v>
      </c>
      <c r="Q434" s="152"/>
      <c r="R434" s="155" t="s">
        <v>197</v>
      </c>
      <c r="T434" s="159">
        <v>-5</v>
      </c>
      <c r="U434" s="23"/>
      <c r="V434" s="153">
        <v>7886</v>
      </c>
      <c r="W434" s="131"/>
      <c r="X434" s="162">
        <v>2.0099999999999998</v>
      </c>
      <c r="Y434" s="23"/>
      <c r="Z434" s="152">
        <f t="shared" si="21"/>
        <v>1928</v>
      </c>
    </row>
    <row r="435" spans="1:26" x14ac:dyDescent="0.25">
      <c r="A435" s="95">
        <v>336</v>
      </c>
      <c r="B435" s="19" t="s">
        <v>199</v>
      </c>
      <c r="C435" s="145"/>
      <c r="D435" s="146">
        <v>233108.67</v>
      </c>
      <c r="E435" s="21"/>
      <c r="F435" s="182">
        <v>56249</v>
      </c>
      <c r="G435" s="148"/>
      <c r="H435" s="182" t="s">
        <v>67</v>
      </c>
      <c r="J435" s="183">
        <v>-4</v>
      </c>
      <c r="K435" s="21"/>
      <c r="L435" s="149">
        <f t="shared" si="20"/>
        <v>4965</v>
      </c>
      <c r="M435" s="127"/>
      <c r="N435" s="184">
        <v>2.13</v>
      </c>
      <c r="P435" s="155">
        <v>56249</v>
      </c>
      <c r="Q435" s="152"/>
      <c r="R435" s="155" t="s">
        <v>200</v>
      </c>
      <c r="T435" s="159">
        <v>-5</v>
      </c>
      <c r="U435" s="23"/>
      <c r="V435" s="153">
        <v>4432</v>
      </c>
      <c r="W435" s="131"/>
      <c r="X435" s="162">
        <v>1.9</v>
      </c>
      <c r="Y435" s="23"/>
      <c r="Z435" s="152">
        <f t="shared" si="21"/>
        <v>-533</v>
      </c>
    </row>
    <row r="436" spans="1:26" x14ac:dyDescent="0.25">
      <c r="B436" s="42" t="s">
        <v>207</v>
      </c>
      <c r="C436" s="148"/>
      <c r="D436" s="166">
        <f>+SUBTOTAL(9,D429:D435)</f>
        <v>8770095.6400000006</v>
      </c>
      <c r="E436" s="56"/>
      <c r="F436" s="147"/>
      <c r="G436" s="148"/>
      <c r="J436" s="126"/>
      <c r="K436" s="56"/>
      <c r="L436" s="167">
        <f>+SUBTOTAL(9,L429:L435)</f>
        <v>119565</v>
      </c>
      <c r="M436" s="127"/>
      <c r="N436" s="150">
        <f>+ROUND(L436/$D436*100,2)</f>
        <v>1.36</v>
      </c>
      <c r="P436" s="151"/>
      <c r="Q436" s="152"/>
      <c r="T436" s="130"/>
      <c r="U436" s="57"/>
      <c r="V436" s="168">
        <f>+SUBTOTAL(9,V429:V435)</f>
        <v>152847</v>
      </c>
      <c r="W436" s="131"/>
      <c r="X436" s="154">
        <f>+ROUND(V436/D436*100,2)</f>
        <v>1.74</v>
      </c>
      <c r="Y436" s="23"/>
      <c r="Z436" s="191">
        <f>+SUBTOTAL(9,Z429:Z435)</f>
        <v>33282</v>
      </c>
    </row>
    <row r="437" spans="1:26" x14ac:dyDescent="0.25">
      <c r="C437" s="145"/>
      <c r="E437" s="21"/>
      <c r="F437" s="125"/>
      <c r="G437" s="145"/>
      <c r="J437" s="126"/>
      <c r="K437" s="21"/>
      <c r="L437" s="187"/>
      <c r="M437" s="127"/>
      <c r="N437" s="150"/>
      <c r="P437" s="129"/>
      <c r="Q437" s="190"/>
      <c r="T437" s="130"/>
      <c r="U437" s="23"/>
      <c r="V437" s="188"/>
      <c r="W437" s="131"/>
      <c r="X437" s="154"/>
      <c r="Y437" s="23"/>
      <c r="Z437" s="190"/>
    </row>
    <row r="438" spans="1:26" x14ac:dyDescent="0.25">
      <c r="B438" s="55" t="s">
        <v>208</v>
      </c>
      <c r="C438" s="145"/>
      <c r="E438" s="21"/>
      <c r="F438" s="125"/>
      <c r="G438" s="145"/>
      <c r="J438" s="126"/>
      <c r="K438" s="21"/>
      <c r="L438" s="187"/>
      <c r="M438" s="127"/>
      <c r="N438" s="150"/>
      <c r="P438" s="129"/>
      <c r="Q438" s="190"/>
      <c r="T438" s="130"/>
      <c r="U438" s="23"/>
      <c r="V438" s="188"/>
      <c r="W438" s="131"/>
      <c r="X438" s="154"/>
      <c r="Y438" s="23"/>
      <c r="Z438" s="190"/>
    </row>
    <row r="439" spans="1:26" x14ac:dyDescent="0.25">
      <c r="A439" s="95">
        <v>330.2</v>
      </c>
      <c r="B439" s="19" t="s">
        <v>177</v>
      </c>
      <c r="C439" s="145"/>
      <c r="D439" s="146">
        <v>655.72</v>
      </c>
      <c r="E439" s="21"/>
      <c r="F439" s="182"/>
      <c r="G439" s="148"/>
      <c r="H439" s="182"/>
      <c r="J439" s="183"/>
      <c r="K439" s="21"/>
      <c r="L439" s="149"/>
      <c r="M439" s="127"/>
      <c r="N439" s="184"/>
      <c r="P439" s="155">
        <v>60267</v>
      </c>
      <c r="Q439" s="152"/>
      <c r="R439" s="155" t="s">
        <v>65</v>
      </c>
      <c r="T439" s="159">
        <v>0</v>
      </c>
      <c r="U439" s="23"/>
      <c r="V439" s="153">
        <v>8</v>
      </c>
      <c r="W439" s="131"/>
      <c r="X439" s="162">
        <v>1.22</v>
      </c>
      <c r="Y439" s="23"/>
      <c r="Z439" s="152">
        <f t="shared" ref="Z439:Z447" si="22">+V439-L439</f>
        <v>8</v>
      </c>
    </row>
    <row r="440" spans="1:26" x14ac:dyDescent="0.25">
      <c r="A440" s="95">
        <v>330.3</v>
      </c>
      <c r="B440" s="19" t="s">
        <v>177</v>
      </c>
      <c r="C440" s="145"/>
      <c r="D440" s="146">
        <v>4818.3100000000004</v>
      </c>
      <c r="E440" s="21"/>
      <c r="F440" s="182">
        <v>45657</v>
      </c>
      <c r="G440" s="148"/>
      <c r="H440" s="182" t="s">
        <v>65</v>
      </c>
      <c r="J440" s="183">
        <v>0</v>
      </c>
      <c r="K440" s="21"/>
      <c r="L440" s="149">
        <f t="shared" ref="L440:L447" si="23">+ROUND(N440*D440/100,0)</f>
        <v>150</v>
      </c>
      <c r="M440" s="127"/>
      <c r="N440" s="184">
        <v>3.11</v>
      </c>
      <c r="P440" s="155">
        <v>60267</v>
      </c>
      <c r="Q440" s="152"/>
      <c r="R440" s="155" t="s">
        <v>65</v>
      </c>
      <c r="T440" s="159">
        <v>0</v>
      </c>
      <c r="U440" s="23"/>
      <c r="V440" s="153">
        <v>0</v>
      </c>
      <c r="W440" s="131"/>
      <c r="X440" s="162">
        <v>0</v>
      </c>
      <c r="Y440" s="23"/>
      <c r="Z440" s="152">
        <f t="shared" si="22"/>
        <v>-150</v>
      </c>
    </row>
    <row r="441" spans="1:26" x14ac:dyDescent="0.25">
      <c r="A441" s="95">
        <v>330.4</v>
      </c>
      <c r="B441" s="19" t="s">
        <v>209</v>
      </c>
      <c r="C441" s="145"/>
      <c r="D441" s="146">
        <v>90968.42</v>
      </c>
      <c r="E441" s="21"/>
      <c r="F441" s="182">
        <v>45657</v>
      </c>
      <c r="G441" s="148"/>
      <c r="H441" s="182" t="s">
        <v>65</v>
      </c>
      <c r="J441" s="183">
        <v>0</v>
      </c>
      <c r="K441" s="21"/>
      <c r="L441" s="149">
        <f t="shared" si="23"/>
        <v>3029</v>
      </c>
      <c r="M441" s="127"/>
      <c r="N441" s="184">
        <v>3.33</v>
      </c>
      <c r="P441" s="155">
        <v>60267</v>
      </c>
      <c r="Q441" s="152"/>
      <c r="R441" s="155" t="s">
        <v>65</v>
      </c>
      <c r="T441" s="159">
        <v>0</v>
      </c>
      <c r="U441" s="23"/>
      <c r="V441" s="153">
        <v>0</v>
      </c>
      <c r="W441" s="131"/>
      <c r="X441" s="162">
        <v>0</v>
      </c>
      <c r="Y441" s="23"/>
      <c r="Z441" s="152">
        <f t="shared" si="22"/>
        <v>-3029</v>
      </c>
    </row>
    <row r="442" spans="1:26" x14ac:dyDescent="0.25">
      <c r="A442" s="95">
        <v>331</v>
      </c>
      <c r="B442" s="36" t="s">
        <v>66</v>
      </c>
      <c r="C442" s="145"/>
      <c r="D442" s="146">
        <v>4009355.14</v>
      </c>
      <c r="E442" s="21"/>
      <c r="F442" s="182">
        <v>45657</v>
      </c>
      <c r="G442" s="148"/>
      <c r="H442" s="182" t="s">
        <v>67</v>
      </c>
      <c r="J442" s="183">
        <v>-1</v>
      </c>
      <c r="K442" s="21"/>
      <c r="L442" s="149">
        <f t="shared" si="23"/>
        <v>202873</v>
      </c>
      <c r="M442" s="127"/>
      <c r="N442" s="184">
        <v>5.0599999999999996</v>
      </c>
      <c r="P442" s="155">
        <v>60267</v>
      </c>
      <c r="Q442" s="152"/>
      <c r="R442" s="155" t="s">
        <v>190</v>
      </c>
      <c r="T442" s="159">
        <v>-5</v>
      </c>
      <c r="U442" s="23"/>
      <c r="V442" s="153">
        <v>24496</v>
      </c>
      <c r="W442" s="131"/>
      <c r="X442" s="162">
        <v>0.61</v>
      </c>
      <c r="Y442" s="23"/>
      <c r="Z442" s="152">
        <f t="shared" si="22"/>
        <v>-178377</v>
      </c>
    </row>
    <row r="443" spans="1:26" x14ac:dyDescent="0.25">
      <c r="A443" s="95">
        <v>332</v>
      </c>
      <c r="B443" s="19" t="s">
        <v>191</v>
      </c>
      <c r="C443" s="145"/>
      <c r="D443" s="146">
        <v>10650265.43</v>
      </c>
      <c r="E443" s="21"/>
      <c r="F443" s="182">
        <v>45657</v>
      </c>
      <c r="G443" s="148"/>
      <c r="H443" s="182" t="s">
        <v>192</v>
      </c>
      <c r="J443" s="183">
        <v>-1</v>
      </c>
      <c r="K443" s="21"/>
      <c r="L443" s="149">
        <f t="shared" si="23"/>
        <v>533578</v>
      </c>
      <c r="M443" s="127"/>
      <c r="N443" s="184">
        <v>5.01</v>
      </c>
      <c r="P443" s="155">
        <v>60267</v>
      </c>
      <c r="Q443" s="152"/>
      <c r="R443" s="155" t="s">
        <v>193</v>
      </c>
      <c r="T443" s="159">
        <v>-6</v>
      </c>
      <c r="U443" s="23"/>
      <c r="V443" s="153">
        <v>92323</v>
      </c>
      <c r="W443" s="131"/>
      <c r="X443" s="162">
        <v>0.87</v>
      </c>
      <c r="Y443" s="23"/>
      <c r="Z443" s="152">
        <f t="shared" si="22"/>
        <v>-441255</v>
      </c>
    </row>
    <row r="444" spans="1:26" x14ac:dyDescent="0.25">
      <c r="A444" s="95">
        <v>333</v>
      </c>
      <c r="B444" s="19" t="s">
        <v>194</v>
      </c>
      <c r="C444" s="148"/>
      <c r="D444" s="146">
        <v>11927274.67</v>
      </c>
      <c r="E444" s="21"/>
      <c r="F444" s="182">
        <v>45657</v>
      </c>
      <c r="G444" s="148"/>
      <c r="H444" s="182" t="s">
        <v>195</v>
      </c>
      <c r="J444" s="183">
        <v>-1</v>
      </c>
      <c r="K444" s="21"/>
      <c r="L444" s="149">
        <f t="shared" si="23"/>
        <v>856378</v>
      </c>
      <c r="M444" s="127"/>
      <c r="N444" s="184">
        <v>7.18</v>
      </c>
      <c r="P444" s="155">
        <v>60267</v>
      </c>
      <c r="Q444" s="152"/>
      <c r="R444" s="155" t="s">
        <v>196</v>
      </c>
      <c r="T444" s="159">
        <v>-9</v>
      </c>
      <c r="U444" s="23"/>
      <c r="V444" s="153">
        <v>143123</v>
      </c>
      <c r="W444" s="131"/>
      <c r="X444" s="162">
        <v>1.2</v>
      </c>
      <c r="Y444" s="23"/>
      <c r="Z444" s="152">
        <f t="shared" si="22"/>
        <v>-713255</v>
      </c>
    </row>
    <row r="445" spans="1:26" x14ac:dyDescent="0.25">
      <c r="A445" s="95">
        <v>334</v>
      </c>
      <c r="B445" s="19" t="s">
        <v>75</v>
      </c>
      <c r="C445" s="145"/>
      <c r="D445" s="146">
        <v>2656491.9</v>
      </c>
      <c r="E445" s="21"/>
      <c r="F445" s="182">
        <v>45657</v>
      </c>
      <c r="G445" s="148"/>
      <c r="H445" s="182" t="s">
        <v>197</v>
      </c>
      <c r="J445" s="183">
        <v>-2</v>
      </c>
      <c r="K445" s="21"/>
      <c r="L445" s="149">
        <f t="shared" si="23"/>
        <v>193658</v>
      </c>
      <c r="M445" s="127"/>
      <c r="N445" s="184">
        <v>7.29</v>
      </c>
      <c r="P445" s="155">
        <v>60267</v>
      </c>
      <c r="Q445" s="152"/>
      <c r="R445" s="155" t="s">
        <v>197</v>
      </c>
      <c r="T445" s="159">
        <v>-6</v>
      </c>
      <c r="U445" s="23"/>
      <c r="V445" s="153">
        <v>35051</v>
      </c>
      <c r="W445" s="131"/>
      <c r="X445" s="162">
        <v>1.32</v>
      </c>
      <c r="Y445" s="23"/>
      <c r="Z445" s="152">
        <f t="shared" si="22"/>
        <v>-158607</v>
      </c>
    </row>
    <row r="446" spans="1:26" x14ac:dyDescent="0.25">
      <c r="A446" s="95">
        <v>335</v>
      </c>
      <c r="B446" s="36" t="s">
        <v>78</v>
      </c>
      <c r="C446" s="145"/>
      <c r="D446" s="146">
        <v>10867.28</v>
      </c>
      <c r="E446" s="21"/>
      <c r="F446" s="182">
        <v>45657</v>
      </c>
      <c r="G446" s="148"/>
      <c r="H446" s="182" t="s">
        <v>198</v>
      </c>
      <c r="J446" s="183">
        <v>-1</v>
      </c>
      <c r="K446" s="21"/>
      <c r="L446" s="149">
        <f t="shared" si="23"/>
        <v>491</v>
      </c>
      <c r="M446" s="127"/>
      <c r="N446" s="184">
        <v>4.5199999999999996</v>
      </c>
      <c r="P446" s="155">
        <v>60267</v>
      </c>
      <c r="Q446" s="152"/>
      <c r="R446" s="155" t="s">
        <v>198</v>
      </c>
      <c r="T446" s="159">
        <v>-4</v>
      </c>
      <c r="U446" s="23"/>
      <c r="V446" s="153">
        <v>47</v>
      </c>
      <c r="W446" s="131"/>
      <c r="X446" s="162">
        <v>0.43</v>
      </c>
      <c r="Y446" s="23"/>
      <c r="Z446" s="152">
        <f t="shared" si="22"/>
        <v>-444</v>
      </c>
    </row>
    <row r="447" spans="1:26" x14ac:dyDescent="0.25">
      <c r="A447" s="95">
        <v>336</v>
      </c>
      <c r="B447" s="19" t="s">
        <v>199</v>
      </c>
      <c r="C447" s="145"/>
      <c r="D447" s="146">
        <v>728527.32</v>
      </c>
      <c r="E447" s="21"/>
      <c r="F447" s="182">
        <v>45657</v>
      </c>
      <c r="G447" s="148"/>
      <c r="H447" s="182" t="s">
        <v>67</v>
      </c>
      <c r="J447" s="183">
        <v>-1</v>
      </c>
      <c r="K447" s="21"/>
      <c r="L447" s="149">
        <f t="shared" si="23"/>
        <v>33075</v>
      </c>
      <c r="M447" s="127"/>
      <c r="N447" s="184">
        <v>4.54</v>
      </c>
      <c r="P447" s="155">
        <v>60267</v>
      </c>
      <c r="Q447" s="152"/>
      <c r="R447" s="155" t="s">
        <v>200</v>
      </c>
      <c r="T447" s="159">
        <v>-10</v>
      </c>
      <c r="U447" s="23"/>
      <c r="V447" s="153">
        <v>5670</v>
      </c>
      <c r="W447" s="131"/>
      <c r="X447" s="162">
        <v>0.78</v>
      </c>
      <c r="Y447" s="23"/>
      <c r="Z447" s="152">
        <f t="shared" si="22"/>
        <v>-27405</v>
      </c>
    </row>
    <row r="448" spans="1:26" x14ac:dyDescent="0.25">
      <c r="B448" s="42" t="s">
        <v>210</v>
      </c>
      <c r="C448" s="148"/>
      <c r="D448" s="166">
        <f>+SUBTOTAL(9,D439:D447)</f>
        <v>30079224.189999998</v>
      </c>
      <c r="E448" s="56"/>
      <c r="F448" s="147"/>
      <c r="G448" s="148"/>
      <c r="J448" s="126"/>
      <c r="K448" s="56"/>
      <c r="L448" s="167">
        <f>+SUBTOTAL(9,L439:L447)</f>
        <v>1823232</v>
      </c>
      <c r="M448" s="127"/>
      <c r="N448" s="150">
        <f>+ROUND(L448/$D448*100,2)</f>
        <v>6.06</v>
      </c>
      <c r="P448" s="151"/>
      <c r="Q448" s="152"/>
      <c r="T448" s="130"/>
      <c r="U448" s="57"/>
      <c r="V448" s="168">
        <f>+SUBTOTAL(9,V439:V447)</f>
        <v>300718</v>
      </c>
      <c r="W448" s="131"/>
      <c r="X448" s="154">
        <f>+ROUND(V448/D448*100,2)</f>
        <v>1</v>
      </c>
      <c r="Y448" s="23"/>
      <c r="Z448" s="191">
        <f>+SUBTOTAL(9,Z439:Z447)</f>
        <v>-1522514</v>
      </c>
    </row>
    <row r="449" spans="1:26" x14ac:dyDescent="0.25">
      <c r="C449" s="145"/>
      <c r="E449" s="21"/>
      <c r="F449" s="125"/>
      <c r="G449" s="145"/>
      <c r="J449" s="126"/>
      <c r="K449" s="21"/>
      <c r="L449" s="187"/>
      <c r="M449" s="127"/>
      <c r="N449" s="150"/>
      <c r="P449" s="129"/>
      <c r="Q449" s="190"/>
      <c r="T449" s="130"/>
      <c r="U449" s="23"/>
      <c r="V449" s="188"/>
      <c r="W449" s="131"/>
      <c r="X449" s="154"/>
      <c r="Y449" s="23"/>
      <c r="Z449" s="190"/>
    </row>
    <row r="450" spans="1:26" x14ac:dyDescent="0.25">
      <c r="B450" s="55" t="s">
        <v>211</v>
      </c>
      <c r="C450" s="145"/>
      <c r="E450" s="21"/>
      <c r="F450" s="125"/>
      <c r="G450" s="145"/>
      <c r="J450" s="126"/>
      <c r="K450" s="21"/>
      <c r="L450" s="187"/>
      <c r="M450" s="127"/>
      <c r="N450" s="150"/>
      <c r="P450" s="129"/>
      <c r="Q450" s="190"/>
      <c r="T450" s="130"/>
      <c r="U450" s="23"/>
      <c r="V450" s="188"/>
      <c r="W450" s="131"/>
      <c r="X450" s="154"/>
      <c r="Y450" s="23"/>
      <c r="Z450" s="190"/>
    </row>
    <row r="451" spans="1:26" x14ac:dyDescent="0.25">
      <c r="A451" s="95">
        <v>330.2</v>
      </c>
      <c r="B451" s="19" t="s">
        <v>64</v>
      </c>
      <c r="C451" s="145"/>
      <c r="D451" s="146">
        <v>12122.48</v>
      </c>
      <c r="E451" s="21"/>
      <c r="F451" s="182">
        <v>46022</v>
      </c>
      <c r="G451" s="148"/>
      <c r="H451" s="182" t="s">
        <v>65</v>
      </c>
      <c r="J451" s="183">
        <v>0</v>
      </c>
      <c r="K451" s="21"/>
      <c r="L451" s="149">
        <f t="shared" ref="L451:L456" si="24">+ROUND(N451*D451/100,0)</f>
        <v>0</v>
      </c>
      <c r="M451" s="127"/>
      <c r="N451" s="184">
        <v>0</v>
      </c>
      <c r="P451" s="155">
        <v>51501</v>
      </c>
      <c r="Q451" s="152"/>
      <c r="R451" s="155" t="s">
        <v>65</v>
      </c>
      <c r="T451" s="159">
        <v>0</v>
      </c>
      <c r="U451" s="23"/>
      <c r="V451" s="153">
        <v>0</v>
      </c>
      <c r="W451" s="131"/>
      <c r="X451" s="162">
        <v>0</v>
      </c>
      <c r="Y451" s="23"/>
      <c r="Z451" s="152">
        <f t="shared" ref="Z451:Z456" si="25">+V451-L451</f>
        <v>0</v>
      </c>
    </row>
    <row r="452" spans="1:26" x14ac:dyDescent="0.25">
      <c r="A452" s="95">
        <v>331</v>
      </c>
      <c r="B452" s="36" t="s">
        <v>66</v>
      </c>
      <c r="C452" s="145"/>
      <c r="D452" s="146">
        <v>183754.83</v>
      </c>
      <c r="E452" s="21"/>
      <c r="F452" s="182">
        <v>46022</v>
      </c>
      <c r="G452" s="148"/>
      <c r="H452" s="182" t="s">
        <v>67</v>
      </c>
      <c r="J452" s="183">
        <v>-1</v>
      </c>
      <c r="K452" s="21"/>
      <c r="L452" s="149">
        <f t="shared" si="24"/>
        <v>2407</v>
      </c>
      <c r="M452" s="127"/>
      <c r="N452" s="184">
        <v>1.31</v>
      </c>
      <c r="P452" s="155">
        <v>51501</v>
      </c>
      <c r="Q452" s="152"/>
      <c r="R452" s="155" t="s">
        <v>190</v>
      </c>
      <c r="T452" s="159">
        <v>-2</v>
      </c>
      <c r="U452" s="23"/>
      <c r="V452" s="153">
        <v>2907</v>
      </c>
      <c r="W452" s="131"/>
      <c r="X452" s="162">
        <v>1.58</v>
      </c>
      <c r="Y452" s="23"/>
      <c r="Z452" s="152">
        <f t="shared" si="25"/>
        <v>500</v>
      </c>
    </row>
    <row r="453" spans="1:26" x14ac:dyDescent="0.25">
      <c r="A453" s="95">
        <v>332</v>
      </c>
      <c r="B453" s="19" t="s">
        <v>191</v>
      </c>
      <c r="C453" s="145"/>
      <c r="D453" s="146">
        <v>1859023</v>
      </c>
      <c r="E453" s="21"/>
      <c r="F453" s="182">
        <v>46022</v>
      </c>
      <c r="G453" s="148"/>
      <c r="H453" s="182" t="s">
        <v>192</v>
      </c>
      <c r="J453" s="183">
        <v>-1</v>
      </c>
      <c r="K453" s="21"/>
      <c r="L453" s="149">
        <f t="shared" si="24"/>
        <v>23238</v>
      </c>
      <c r="M453" s="127"/>
      <c r="N453" s="184">
        <v>1.25</v>
      </c>
      <c r="P453" s="155">
        <v>51501</v>
      </c>
      <c r="Q453" s="152"/>
      <c r="R453" s="155" t="s">
        <v>193</v>
      </c>
      <c r="T453" s="159">
        <v>-2</v>
      </c>
      <c r="U453" s="23"/>
      <c r="V453" s="153">
        <v>39146</v>
      </c>
      <c r="W453" s="131"/>
      <c r="X453" s="162">
        <v>2.11</v>
      </c>
      <c r="Y453" s="23"/>
      <c r="Z453" s="152">
        <f t="shared" si="25"/>
        <v>15908</v>
      </c>
    </row>
    <row r="454" spans="1:26" x14ac:dyDescent="0.25">
      <c r="A454" s="95">
        <v>333</v>
      </c>
      <c r="B454" s="19" t="s">
        <v>194</v>
      </c>
      <c r="C454" s="145"/>
      <c r="D454" s="146">
        <v>694272.28</v>
      </c>
      <c r="E454" s="21"/>
      <c r="F454" s="182">
        <v>46022</v>
      </c>
      <c r="G454" s="148"/>
      <c r="H454" s="182" t="s">
        <v>195</v>
      </c>
      <c r="J454" s="183">
        <v>-4</v>
      </c>
      <c r="K454" s="21"/>
      <c r="L454" s="149">
        <f t="shared" si="24"/>
        <v>2152</v>
      </c>
      <c r="M454" s="127"/>
      <c r="N454" s="184">
        <v>0.31</v>
      </c>
      <c r="P454" s="155">
        <v>51501</v>
      </c>
      <c r="Q454" s="152"/>
      <c r="R454" s="155" t="s">
        <v>196</v>
      </c>
      <c r="T454" s="159">
        <v>-3</v>
      </c>
      <c r="U454" s="23"/>
      <c r="V454" s="153">
        <v>22939</v>
      </c>
      <c r="W454" s="131"/>
      <c r="X454" s="162">
        <v>3.3</v>
      </c>
      <c r="Y454" s="23"/>
      <c r="Z454" s="152">
        <f t="shared" si="25"/>
        <v>20787</v>
      </c>
    </row>
    <row r="455" spans="1:26" x14ac:dyDescent="0.25">
      <c r="A455" s="95">
        <v>334</v>
      </c>
      <c r="B455" s="19" t="s">
        <v>75</v>
      </c>
      <c r="C455" s="145"/>
      <c r="D455" s="146">
        <v>140731.15</v>
      </c>
      <c r="E455" s="21"/>
      <c r="F455" s="182">
        <v>46022</v>
      </c>
      <c r="G455" s="148"/>
      <c r="H455" s="182" t="s">
        <v>197</v>
      </c>
      <c r="J455" s="183">
        <v>-2</v>
      </c>
      <c r="K455" s="21"/>
      <c r="L455" s="149">
        <f t="shared" si="24"/>
        <v>3772</v>
      </c>
      <c r="M455" s="127"/>
      <c r="N455" s="184">
        <v>2.68</v>
      </c>
      <c r="P455" s="155">
        <v>51501</v>
      </c>
      <c r="Q455" s="152"/>
      <c r="R455" s="155" t="s">
        <v>197</v>
      </c>
      <c r="T455" s="159">
        <v>-3</v>
      </c>
      <c r="U455" s="23"/>
      <c r="V455" s="153">
        <v>2862</v>
      </c>
      <c r="W455" s="131"/>
      <c r="X455" s="162">
        <v>2.0299999999999998</v>
      </c>
      <c r="Y455" s="23"/>
      <c r="Z455" s="152">
        <f t="shared" si="25"/>
        <v>-910</v>
      </c>
    </row>
    <row r="456" spans="1:26" x14ac:dyDescent="0.25">
      <c r="A456" s="95">
        <v>336</v>
      </c>
      <c r="B456" s="19" t="s">
        <v>199</v>
      </c>
      <c r="C456" s="145"/>
      <c r="D456" s="146">
        <v>177466.36</v>
      </c>
      <c r="E456" s="21"/>
      <c r="F456" s="182">
        <v>46022</v>
      </c>
      <c r="G456" s="148"/>
      <c r="H456" s="182" t="s">
        <v>67</v>
      </c>
      <c r="J456" s="183">
        <v>-1</v>
      </c>
      <c r="K456" s="21"/>
      <c r="L456" s="149">
        <f t="shared" si="24"/>
        <v>5253</v>
      </c>
      <c r="M456" s="127"/>
      <c r="N456" s="184">
        <v>2.96</v>
      </c>
      <c r="P456" s="155">
        <v>51501</v>
      </c>
      <c r="Q456" s="152"/>
      <c r="R456" s="155" t="s">
        <v>200</v>
      </c>
      <c r="T456" s="159">
        <v>-2</v>
      </c>
      <c r="U456" s="23"/>
      <c r="V456" s="153">
        <v>4084</v>
      </c>
      <c r="W456" s="131"/>
      <c r="X456" s="162">
        <v>2.2999999999999998</v>
      </c>
      <c r="Y456" s="23"/>
      <c r="Z456" s="152">
        <f t="shared" si="25"/>
        <v>-1169</v>
      </c>
    </row>
    <row r="457" spans="1:26" x14ac:dyDescent="0.25">
      <c r="B457" s="42" t="s">
        <v>212</v>
      </c>
      <c r="C457" s="58"/>
      <c r="D457" s="166">
        <f>+SUBTOTAL(9,D450:D456)</f>
        <v>3067370.0999999996</v>
      </c>
      <c r="E457" s="56"/>
      <c r="F457" s="59"/>
      <c r="G457" s="58"/>
      <c r="J457" s="126"/>
      <c r="K457" s="56"/>
      <c r="L457" s="167">
        <f>+SUBTOTAL(9,L450:L456)</f>
        <v>36822</v>
      </c>
      <c r="M457" s="127"/>
      <c r="N457" s="150">
        <f>+ROUND(L457/$D457*100,2)</f>
        <v>1.2</v>
      </c>
      <c r="P457" s="77"/>
      <c r="Q457" s="76"/>
      <c r="T457" s="130"/>
      <c r="U457" s="57"/>
      <c r="V457" s="168">
        <f>+SUBTOTAL(9,V450:V456)</f>
        <v>71938</v>
      </c>
      <c r="W457" s="131"/>
      <c r="X457" s="154">
        <f>+ROUND(V457/D457*100,2)</f>
        <v>2.35</v>
      </c>
      <c r="Y457" s="23"/>
      <c r="Z457" s="191">
        <f>+SUBTOTAL(9,Z450:Z456)</f>
        <v>35116</v>
      </c>
    </row>
    <row r="458" spans="1:26" x14ac:dyDescent="0.25">
      <c r="B458" s="21"/>
      <c r="E458" s="21"/>
      <c r="F458" s="21"/>
      <c r="J458" s="126"/>
      <c r="K458" s="21"/>
      <c r="L458" s="187"/>
      <c r="M458" s="127"/>
      <c r="N458" s="150"/>
      <c r="P458" s="23"/>
      <c r="T458" s="130"/>
      <c r="U458" s="23"/>
      <c r="V458" s="188"/>
      <c r="W458" s="131"/>
      <c r="X458" s="154"/>
      <c r="Y458" s="23"/>
      <c r="Z458" s="190"/>
    </row>
    <row r="459" spans="1:26" x14ac:dyDescent="0.25">
      <c r="B459" s="55" t="s">
        <v>213</v>
      </c>
      <c r="C459" s="145"/>
      <c r="E459" s="21"/>
      <c r="F459" s="125"/>
      <c r="G459" s="145"/>
      <c r="J459" s="126"/>
      <c r="K459" s="21"/>
      <c r="L459" s="187"/>
      <c r="M459" s="127"/>
      <c r="N459" s="150"/>
      <c r="P459" s="129"/>
      <c r="Q459" s="190"/>
      <c r="T459" s="130"/>
      <c r="U459" s="23"/>
      <c r="V459" s="188"/>
      <c r="W459" s="131"/>
      <c r="X459" s="154"/>
      <c r="Y459" s="23"/>
      <c r="Z459" s="190"/>
    </row>
    <row r="460" spans="1:26" x14ac:dyDescent="0.25">
      <c r="A460" s="95">
        <v>331</v>
      </c>
      <c r="B460" s="36" t="s">
        <v>66</v>
      </c>
      <c r="C460" s="145"/>
      <c r="D460" s="146">
        <v>542554.68000000005</v>
      </c>
      <c r="E460" s="21"/>
      <c r="F460" s="182">
        <v>47848</v>
      </c>
      <c r="G460" s="148"/>
      <c r="H460" s="182" t="s">
        <v>67</v>
      </c>
      <c r="J460" s="183">
        <v>-2</v>
      </c>
      <c r="K460" s="21"/>
      <c r="L460" s="149">
        <f t="shared" ref="L460:L464" si="26">+ROUND(N460*D460/100,0)</f>
        <v>23981</v>
      </c>
      <c r="M460" s="127"/>
      <c r="N460" s="184">
        <v>4.42</v>
      </c>
      <c r="P460" s="155">
        <v>49674</v>
      </c>
      <c r="Q460" s="152"/>
      <c r="R460" s="155" t="s">
        <v>190</v>
      </c>
      <c r="T460" s="159">
        <v>-1</v>
      </c>
      <c r="U460" s="23"/>
      <c r="V460" s="153">
        <v>15755</v>
      </c>
      <c r="W460" s="131"/>
      <c r="X460" s="162">
        <v>2.9</v>
      </c>
      <c r="Y460" s="23"/>
      <c r="Z460" s="152">
        <f t="shared" ref="Z460:Z464" si="27">+V460-L460</f>
        <v>-8226</v>
      </c>
    </row>
    <row r="461" spans="1:26" x14ac:dyDescent="0.25">
      <c r="A461" s="95">
        <v>332</v>
      </c>
      <c r="B461" s="19" t="s">
        <v>191</v>
      </c>
      <c r="C461" s="145"/>
      <c r="D461" s="146">
        <v>3760516.83</v>
      </c>
      <c r="E461" s="21"/>
      <c r="F461" s="182">
        <v>47848</v>
      </c>
      <c r="G461" s="148"/>
      <c r="H461" s="182" t="s">
        <v>192</v>
      </c>
      <c r="J461" s="183">
        <v>-1</v>
      </c>
      <c r="K461" s="21"/>
      <c r="L461" s="149">
        <f t="shared" si="26"/>
        <v>135379</v>
      </c>
      <c r="M461" s="127"/>
      <c r="N461" s="184">
        <v>3.6</v>
      </c>
      <c r="P461" s="155">
        <v>49674</v>
      </c>
      <c r="Q461" s="152"/>
      <c r="R461" s="155" t="s">
        <v>193</v>
      </c>
      <c r="T461" s="159">
        <v>-1</v>
      </c>
      <c r="U461" s="23"/>
      <c r="V461" s="153">
        <v>92022</v>
      </c>
      <c r="W461" s="131"/>
      <c r="X461" s="162">
        <v>2.4500000000000002</v>
      </c>
      <c r="Y461" s="23"/>
      <c r="Z461" s="152">
        <f t="shared" si="27"/>
        <v>-43357</v>
      </c>
    </row>
    <row r="462" spans="1:26" x14ac:dyDescent="0.25">
      <c r="A462" s="95">
        <v>333</v>
      </c>
      <c r="B462" s="19" t="s">
        <v>194</v>
      </c>
      <c r="C462" s="145"/>
      <c r="D462" s="146">
        <v>709434.89</v>
      </c>
      <c r="E462" s="21"/>
      <c r="F462" s="182">
        <v>47848</v>
      </c>
      <c r="G462" s="148"/>
      <c r="H462" s="182" t="s">
        <v>195</v>
      </c>
      <c r="J462" s="183">
        <v>-4</v>
      </c>
      <c r="K462" s="21"/>
      <c r="L462" s="149">
        <f t="shared" si="26"/>
        <v>21709</v>
      </c>
      <c r="M462" s="127"/>
      <c r="N462" s="184">
        <v>3.06</v>
      </c>
      <c r="P462" s="155">
        <v>49674</v>
      </c>
      <c r="Q462" s="152"/>
      <c r="R462" s="155" t="s">
        <v>196</v>
      </c>
      <c r="T462" s="159">
        <v>-3</v>
      </c>
      <c r="U462" s="23"/>
      <c r="V462" s="153">
        <v>13030</v>
      </c>
      <c r="W462" s="131"/>
      <c r="X462" s="162">
        <v>1.84</v>
      </c>
      <c r="Y462" s="23"/>
      <c r="Z462" s="152">
        <f t="shared" si="27"/>
        <v>-8679</v>
      </c>
    </row>
    <row r="463" spans="1:26" x14ac:dyDescent="0.25">
      <c r="A463" s="95">
        <v>334</v>
      </c>
      <c r="B463" s="19" t="s">
        <v>75</v>
      </c>
      <c r="C463" s="145"/>
      <c r="D463" s="146">
        <v>210374.03</v>
      </c>
      <c r="E463" s="21"/>
      <c r="F463" s="182">
        <v>47848</v>
      </c>
      <c r="G463" s="148"/>
      <c r="H463" s="182" t="s">
        <v>197</v>
      </c>
      <c r="J463" s="183">
        <v>-3</v>
      </c>
      <c r="K463" s="21"/>
      <c r="L463" s="149">
        <f t="shared" si="26"/>
        <v>7637</v>
      </c>
      <c r="M463" s="127"/>
      <c r="N463" s="184">
        <v>3.63</v>
      </c>
      <c r="P463" s="155">
        <v>49674</v>
      </c>
      <c r="Q463" s="152"/>
      <c r="R463" s="155" t="s">
        <v>197</v>
      </c>
      <c r="T463" s="159">
        <v>-2</v>
      </c>
      <c r="U463" s="23"/>
      <c r="V463" s="153">
        <v>5100</v>
      </c>
      <c r="W463" s="131"/>
      <c r="X463" s="162">
        <v>2.42</v>
      </c>
      <c r="Y463" s="23"/>
      <c r="Z463" s="152">
        <f t="shared" si="27"/>
        <v>-2537</v>
      </c>
    </row>
    <row r="464" spans="1:26" x14ac:dyDescent="0.25">
      <c r="A464" s="95">
        <v>335</v>
      </c>
      <c r="B464" s="36" t="s">
        <v>78</v>
      </c>
      <c r="C464" s="145"/>
      <c r="D464" s="146">
        <v>1369.06</v>
      </c>
      <c r="E464" s="21"/>
      <c r="F464" s="182">
        <v>47848</v>
      </c>
      <c r="G464" s="148"/>
      <c r="H464" s="182" t="s">
        <v>198</v>
      </c>
      <c r="J464" s="183">
        <v>-2</v>
      </c>
      <c r="K464" s="21"/>
      <c r="L464" s="149">
        <f t="shared" si="26"/>
        <v>34</v>
      </c>
      <c r="M464" s="127"/>
      <c r="N464" s="184">
        <v>2.4500000000000002</v>
      </c>
      <c r="P464" s="155">
        <v>49674</v>
      </c>
      <c r="Q464" s="152"/>
      <c r="R464" s="155" t="s">
        <v>198</v>
      </c>
      <c r="T464" s="159">
        <v>-1</v>
      </c>
      <c r="U464" s="23"/>
      <c r="V464" s="153">
        <v>17</v>
      </c>
      <c r="W464" s="131"/>
      <c r="X464" s="162">
        <v>1.24</v>
      </c>
      <c r="Y464" s="23"/>
      <c r="Z464" s="152">
        <f t="shared" si="27"/>
        <v>-17</v>
      </c>
    </row>
    <row r="465" spans="1:26" x14ac:dyDescent="0.25">
      <c r="B465" s="42" t="s">
        <v>214</v>
      </c>
      <c r="C465" s="148"/>
      <c r="D465" s="166">
        <f>+SUBTOTAL(9,D459:D464)</f>
        <v>5224249.4899999993</v>
      </c>
      <c r="E465" s="56"/>
      <c r="F465" s="147"/>
      <c r="G465" s="148"/>
      <c r="J465" s="126"/>
      <c r="K465" s="56"/>
      <c r="L465" s="167">
        <f>+SUBTOTAL(9,L459:L464)</f>
        <v>188740</v>
      </c>
      <c r="M465" s="127"/>
      <c r="N465" s="150">
        <f>+ROUND(L465/$D465*100,2)</f>
        <v>3.61</v>
      </c>
      <c r="P465" s="151"/>
      <c r="Q465" s="152"/>
      <c r="T465" s="130"/>
      <c r="U465" s="57"/>
      <c r="V465" s="168">
        <f>+SUBTOTAL(9,V459:V464)</f>
        <v>125924</v>
      </c>
      <c r="W465" s="131"/>
      <c r="X465" s="154">
        <f>+ROUND(V465/D465*100,2)</f>
        <v>2.41</v>
      </c>
      <c r="Y465" s="23"/>
      <c r="Z465" s="191">
        <f>+SUBTOTAL(9,Z459:Z464)</f>
        <v>-62816</v>
      </c>
    </row>
    <row r="466" spans="1:26" x14ac:dyDescent="0.25">
      <c r="C466" s="145"/>
      <c r="E466" s="21"/>
      <c r="F466" s="125"/>
      <c r="G466" s="145"/>
      <c r="J466" s="126"/>
      <c r="K466" s="21"/>
      <c r="L466" s="187"/>
      <c r="M466" s="127"/>
      <c r="N466" s="150"/>
      <c r="P466" s="129"/>
      <c r="Q466" s="190"/>
      <c r="T466" s="130"/>
      <c r="U466" s="23"/>
      <c r="V466" s="188"/>
      <c r="W466" s="131"/>
      <c r="X466" s="154"/>
      <c r="Y466" s="23"/>
      <c r="Z466" s="190"/>
    </row>
    <row r="467" spans="1:26" x14ac:dyDescent="0.25">
      <c r="B467" s="55" t="s">
        <v>215</v>
      </c>
      <c r="C467" s="145"/>
      <c r="E467" s="21"/>
      <c r="F467" s="125"/>
      <c r="G467" s="145"/>
      <c r="J467" s="126"/>
      <c r="K467" s="21"/>
      <c r="L467" s="187"/>
      <c r="M467" s="127"/>
      <c r="N467" s="150"/>
      <c r="P467" s="129"/>
      <c r="Q467" s="190"/>
      <c r="T467" s="130"/>
      <c r="U467" s="23"/>
      <c r="V467" s="188"/>
      <c r="W467" s="131"/>
      <c r="X467" s="154"/>
      <c r="Y467" s="23"/>
      <c r="Z467" s="190"/>
    </row>
    <row r="468" spans="1:26" x14ac:dyDescent="0.25">
      <c r="A468" s="95">
        <v>331</v>
      </c>
      <c r="B468" s="36" t="s">
        <v>66</v>
      </c>
      <c r="C468" s="145"/>
      <c r="D468" s="146">
        <v>444349.69</v>
      </c>
      <c r="E468" s="21"/>
      <c r="F468" s="182">
        <v>46022</v>
      </c>
      <c r="G468" s="148"/>
      <c r="H468" s="182" t="s">
        <v>67</v>
      </c>
      <c r="J468" s="183">
        <v>-1</v>
      </c>
      <c r="K468" s="21"/>
      <c r="L468" s="149">
        <f t="shared" ref="L468:L472" si="28">+ROUND(N468*D468/100,0)</f>
        <v>15330</v>
      </c>
      <c r="M468" s="127"/>
      <c r="N468" s="184">
        <v>3.45</v>
      </c>
      <c r="P468" s="155">
        <v>48944</v>
      </c>
      <c r="Q468" s="152"/>
      <c r="R468" s="155" t="s">
        <v>190</v>
      </c>
      <c r="T468" s="159">
        <v>-1</v>
      </c>
      <c r="U468" s="23"/>
      <c r="V468" s="153">
        <v>6328</v>
      </c>
      <c r="W468" s="131"/>
      <c r="X468" s="162">
        <v>1.42</v>
      </c>
      <c r="Y468" s="23"/>
      <c r="Z468" s="152">
        <f t="shared" ref="Z468:Z472" si="29">+V468-L468</f>
        <v>-9002</v>
      </c>
    </row>
    <row r="469" spans="1:26" x14ac:dyDescent="0.25">
      <c r="A469" s="95">
        <v>332</v>
      </c>
      <c r="B469" s="19" t="s">
        <v>191</v>
      </c>
      <c r="C469" s="145"/>
      <c r="D469" s="146">
        <v>951164.43</v>
      </c>
      <c r="E469" s="21"/>
      <c r="F469" s="182">
        <v>46022</v>
      </c>
      <c r="G469" s="148"/>
      <c r="H469" s="182" t="s">
        <v>192</v>
      </c>
      <c r="J469" s="183">
        <v>-1</v>
      </c>
      <c r="K469" s="21"/>
      <c r="L469" s="149">
        <f t="shared" si="28"/>
        <v>38332</v>
      </c>
      <c r="M469" s="127"/>
      <c r="N469" s="184">
        <v>4.03</v>
      </c>
      <c r="P469" s="155">
        <v>48944</v>
      </c>
      <c r="Q469" s="152"/>
      <c r="R469" s="155" t="s">
        <v>193</v>
      </c>
      <c r="T469" s="159">
        <v>-1</v>
      </c>
      <c r="U469" s="23"/>
      <c r="V469" s="153">
        <v>16488</v>
      </c>
      <c r="W469" s="131"/>
      <c r="X469" s="162">
        <v>1.73</v>
      </c>
      <c r="Y469" s="23"/>
      <c r="Z469" s="152">
        <f t="shared" si="29"/>
        <v>-21844</v>
      </c>
    </row>
    <row r="470" spans="1:26" x14ac:dyDescent="0.25">
      <c r="A470" s="95">
        <v>333</v>
      </c>
      <c r="B470" s="19" t="s">
        <v>194</v>
      </c>
      <c r="C470" s="145"/>
      <c r="D470" s="146">
        <v>1169692.24</v>
      </c>
      <c r="E470" s="21"/>
      <c r="F470" s="182">
        <v>46022</v>
      </c>
      <c r="G470" s="148"/>
      <c r="H470" s="182" t="s">
        <v>195</v>
      </c>
      <c r="J470" s="183">
        <v>-2</v>
      </c>
      <c r="K470" s="21"/>
      <c r="L470" s="149">
        <f t="shared" si="28"/>
        <v>39185</v>
      </c>
      <c r="M470" s="127"/>
      <c r="N470" s="184">
        <v>3.35</v>
      </c>
      <c r="P470" s="155">
        <v>48944</v>
      </c>
      <c r="Q470" s="152"/>
      <c r="R470" s="155" t="s">
        <v>196</v>
      </c>
      <c r="T470" s="159">
        <v>-2</v>
      </c>
      <c r="U470" s="23"/>
      <c r="V470" s="153">
        <v>29636</v>
      </c>
      <c r="W470" s="131"/>
      <c r="X470" s="162">
        <v>2.5299999999999998</v>
      </c>
      <c r="Y470" s="23"/>
      <c r="Z470" s="152">
        <f t="shared" si="29"/>
        <v>-9549</v>
      </c>
    </row>
    <row r="471" spans="1:26" x14ac:dyDescent="0.25">
      <c r="A471" s="95">
        <v>334</v>
      </c>
      <c r="B471" s="19" t="s">
        <v>75</v>
      </c>
      <c r="C471" s="145"/>
      <c r="D471" s="146">
        <v>265342.07</v>
      </c>
      <c r="E471" s="21"/>
      <c r="F471" s="182">
        <v>46022</v>
      </c>
      <c r="G471" s="148"/>
      <c r="H471" s="182" t="s">
        <v>197</v>
      </c>
      <c r="J471" s="183">
        <v>-2</v>
      </c>
      <c r="K471" s="21"/>
      <c r="L471" s="149">
        <f t="shared" si="28"/>
        <v>13347</v>
      </c>
      <c r="M471" s="127"/>
      <c r="N471" s="184">
        <v>5.03</v>
      </c>
      <c r="P471" s="155">
        <v>48944</v>
      </c>
      <c r="Q471" s="152"/>
      <c r="R471" s="155" t="s">
        <v>197</v>
      </c>
      <c r="T471" s="159">
        <v>-2</v>
      </c>
      <c r="U471" s="23"/>
      <c r="V471" s="153">
        <v>7047</v>
      </c>
      <c r="W471" s="131"/>
      <c r="X471" s="162">
        <v>2.66</v>
      </c>
      <c r="Y471" s="23"/>
      <c r="Z471" s="152">
        <f t="shared" si="29"/>
        <v>-6300</v>
      </c>
    </row>
    <row r="472" spans="1:26" x14ac:dyDescent="0.25">
      <c r="A472" s="95">
        <v>336</v>
      </c>
      <c r="B472" s="19" t="s">
        <v>199</v>
      </c>
      <c r="C472" s="145"/>
      <c r="D472" s="146">
        <v>64428.92</v>
      </c>
      <c r="E472" s="21"/>
      <c r="F472" s="182">
        <v>46022</v>
      </c>
      <c r="G472" s="148"/>
      <c r="H472" s="182" t="s">
        <v>67</v>
      </c>
      <c r="J472" s="183">
        <v>-1</v>
      </c>
      <c r="K472" s="21"/>
      <c r="L472" s="149">
        <f t="shared" si="28"/>
        <v>1978</v>
      </c>
      <c r="M472" s="127"/>
      <c r="N472" s="184">
        <v>3.07</v>
      </c>
      <c r="P472" s="155">
        <v>48944</v>
      </c>
      <c r="Q472" s="152"/>
      <c r="R472" s="155" t="s">
        <v>200</v>
      </c>
      <c r="T472" s="159">
        <v>-3</v>
      </c>
      <c r="U472" s="23"/>
      <c r="V472" s="153">
        <v>748</v>
      </c>
      <c r="W472" s="131"/>
      <c r="X472" s="162">
        <v>1.1599999999999999</v>
      </c>
      <c r="Y472" s="23"/>
      <c r="Z472" s="152">
        <f t="shared" si="29"/>
        <v>-1230</v>
      </c>
    </row>
    <row r="473" spans="1:26" x14ac:dyDescent="0.25">
      <c r="B473" s="42" t="s">
        <v>216</v>
      </c>
      <c r="C473" s="148"/>
      <c r="D473" s="166">
        <f>+SUBTOTAL(9,D467:D472)</f>
        <v>2894977.35</v>
      </c>
      <c r="E473" s="56"/>
      <c r="F473" s="147"/>
      <c r="G473" s="148"/>
      <c r="J473" s="126"/>
      <c r="K473" s="56"/>
      <c r="L473" s="167">
        <f>+SUBTOTAL(9,L467:L472)</f>
        <v>108172</v>
      </c>
      <c r="M473" s="127"/>
      <c r="N473" s="150">
        <f>+ROUND(L473/$D473*100,2)</f>
        <v>3.74</v>
      </c>
      <c r="P473" s="151"/>
      <c r="Q473" s="152"/>
      <c r="T473" s="130"/>
      <c r="U473" s="57"/>
      <c r="V473" s="168">
        <f>+SUBTOTAL(9,V467:V472)</f>
        <v>60247</v>
      </c>
      <c r="W473" s="131"/>
      <c r="X473" s="154">
        <f>+ROUND(V473/D473*100,2)</f>
        <v>2.08</v>
      </c>
      <c r="Y473" s="23"/>
      <c r="Z473" s="191">
        <f>+SUBTOTAL(9,Z467:Z472)</f>
        <v>-47925</v>
      </c>
    </row>
    <row r="474" spans="1:26" x14ac:dyDescent="0.25">
      <c r="B474" s="21"/>
      <c r="C474" s="145"/>
      <c r="E474" s="21"/>
      <c r="F474" s="125"/>
      <c r="G474" s="145"/>
      <c r="J474" s="126"/>
      <c r="K474" s="21"/>
      <c r="L474" s="187"/>
      <c r="M474" s="127"/>
      <c r="N474" s="150"/>
      <c r="P474" s="129"/>
      <c r="Q474" s="190"/>
      <c r="T474" s="130"/>
      <c r="U474" s="23"/>
      <c r="V474" s="188"/>
      <c r="W474" s="131"/>
      <c r="X474" s="154"/>
      <c r="Y474" s="23"/>
      <c r="Z474" s="190"/>
    </row>
    <row r="475" spans="1:26" x14ac:dyDescent="0.25">
      <c r="B475" s="55" t="s">
        <v>217</v>
      </c>
      <c r="C475" s="145"/>
      <c r="E475" s="21"/>
      <c r="F475" s="125"/>
      <c r="G475" s="145"/>
      <c r="J475" s="126"/>
      <c r="K475" s="21"/>
      <c r="L475" s="187"/>
      <c r="M475" s="127"/>
      <c r="N475" s="150"/>
      <c r="P475" s="129"/>
      <c r="Q475" s="190"/>
      <c r="T475" s="130"/>
      <c r="U475" s="23"/>
      <c r="V475" s="188"/>
      <c r="W475" s="131"/>
      <c r="X475" s="154"/>
      <c r="Y475" s="23"/>
      <c r="Z475" s="190"/>
    </row>
    <row r="476" spans="1:26" x14ac:dyDescent="0.25">
      <c r="A476" s="95">
        <v>330.2</v>
      </c>
      <c r="B476" s="19" t="s">
        <v>64</v>
      </c>
      <c r="C476" s="145"/>
      <c r="D476" s="146">
        <v>20758.93</v>
      </c>
      <c r="E476" s="21"/>
      <c r="F476" s="182">
        <v>48944</v>
      </c>
      <c r="G476" s="148"/>
      <c r="H476" s="182" t="s">
        <v>65</v>
      </c>
      <c r="J476" s="183">
        <v>0</v>
      </c>
      <c r="K476" s="21"/>
      <c r="L476" s="149">
        <f t="shared" ref="L476:L483" si="30">+ROUND(N476*D476/100,0)</f>
        <v>388</v>
      </c>
      <c r="M476" s="127"/>
      <c r="N476" s="184">
        <v>1.87</v>
      </c>
      <c r="P476" s="155">
        <v>48944</v>
      </c>
      <c r="Q476" s="152"/>
      <c r="R476" s="155" t="s">
        <v>65</v>
      </c>
      <c r="T476" s="159">
        <v>0</v>
      </c>
      <c r="U476" s="23"/>
      <c r="V476" s="153">
        <v>321</v>
      </c>
      <c r="W476" s="131"/>
      <c r="X476" s="162">
        <v>1.55</v>
      </c>
      <c r="Y476" s="23"/>
      <c r="Z476" s="152">
        <f t="shared" ref="Z476:Z483" si="31">+V476-L476</f>
        <v>-67</v>
      </c>
    </row>
    <row r="477" spans="1:26" x14ac:dyDescent="0.25">
      <c r="A477" s="95">
        <v>330.3</v>
      </c>
      <c r="B477" s="19" t="s">
        <v>177</v>
      </c>
      <c r="C477" s="145"/>
      <c r="D477" s="146">
        <v>24129.94</v>
      </c>
      <c r="E477" s="21"/>
      <c r="F477" s="182">
        <v>48944</v>
      </c>
      <c r="G477" s="148"/>
      <c r="H477" s="182" t="s">
        <v>65</v>
      </c>
      <c r="J477" s="183">
        <v>0</v>
      </c>
      <c r="K477" s="21"/>
      <c r="L477" s="149">
        <f t="shared" si="30"/>
        <v>466</v>
      </c>
      <c r="M477" s="127"/>
      <c r="N477" s="184">
        <v>1.93</v>
      </c>
      <c r="P477" s="155">
        <v>48944</v>
      </c>
      <c r="Q477" s="152"/>
      <c r="R477" s="155" t="s">
        <v>65</v>
      </c>
      <c r="T477" s="159">
        <v>0</v>
      </c>
      <c r="U477" s="23"/>
      <c r="V477" s="153">
        <v>389</v>
      </c>
      <c r="W477" s="131"/>
      <c r="X477" s="162">
        <v>1.61</v>
      </c>
      <c r="Y477" s="23"/>
      <c r="Z477" s="152">
        <f t="shared" si="31"/>
        <v>-77</v>
      </c>
    </row>
    <row r="478" spans="1:26" x14ac:dyDescent="0.25">
      <c r="A478" s="95">
        <v>331</v>
      </c>
      <c r="B478" s="36" t="s">
        <v>66</v>
      </c>
      <c r="C478" s="145"/>
      <c r="D478" s="146">
        <v>1221883.92</v>
      </c>
      <c r="E478" s="21"/>
      <c r="F478" s="182">
        <v>48944</v>
      </c>
      <c r="G478" s="148"/>
      <c r="H478" s="182" t="s">
        <v>67</v>
      </c>
      <c r="J478" s="183">
        <v>-4</v>
      </c>
      <c r="K478" s="21"/>
      <c r="L478" s="149">
        <f t="shared" si="30"/>
        <v>34213</v>
      </c>
      <c r="M478" s="127"/>
      <c r="N478" s="184">
        <v>2.8</v>
      </c>
      <c r="P478" s="155">
        <v>48944</v>
      </c>
      <c r="Q478" s="152"/>
      <c r="R478" s="155" t="s">
        <v>190</v>
      </c>
      <c r="T478" s="159">
        <v>-2</v>
      </c>
      <c r="U478" s="23"/>
      <c r="V478" s="153">
        <v>32056</v>
      </c>
      <c r="W478" s="131"/>
      <c r="X478" s="162">
        <v>2.62</v>
      </c>
      <c r="Y478" s="23"/>
      <c r="Z478" s="152">
        <f t="shared" si="31"/>
        <v>-2157</v>
      </c>
    </row>
    <row r="479" spans="1:26" x14ac:dyDescent="0.25">
      <c r="A479" s="95">
        <v>332</v>
      </c>
      <c r="B479" s="19" t="s">
        <v>191</v>
      </c>
      <c r="C479" s="145"/>
      <c r="D479" s="146">
        <v>10632306.619999999</v>
      </c>
      <c r="E479" s="21"/>
      <c r="F479" s="182">
        <v>48944</v>
      </c>
      <c r="G479" s="148"/>
      <c r="H479" s="182" t="s">
        <v>192</v>
      </c>
      <c r="J479" s="183">
        <v>-3</v>
      </c>
      <c r="K479" s="21"/>
      <c r="L479" s="149">
        <f t="shared" si="30"/>
        <v>337044</v>
      </c>
      <c r="M479" s="127"/>
      <c r="N479" s="184">
        <v>3.17</v>
      </c>
      <c r="P479" s="155">
        <v>48944</v>
      </c>
      <c r="Q479" s="152"/>
      <c r="R479" s="155" t="s">
        <v>193</v>
      </c>
      <c r="T479" s="159">
        <v>-2</v>
      </c>
      <c r="U479" s="23"/>
      <c r="V479" s="153">
        <v>437151</v>
      </c>
      <c r="W479" s="131"/>
      <c r="X479" s="162">
        <v>4.1100000000000003</v>
      </c>
      <c r="Y479" s="23"/>
      <c r="Z479" s="152">
        <f t="shared" si="31"/>
        <v>100107</v>
      </c>
    </row>
    <row r="480" spans="1:26" x14ac:dyDescent="0.25">
      <c r="A480" s="95">
        <v>333</v>
      </c>
      <c r="B480" s="19" t="s">
        <v>194</v>
      </c>
      <c r="C480" s="145"/>
      <c r="D480" s="146">
        <v>10696362.970000001</v>
      </c>
      <c r="E480" s="21"/>
      <c r="F480" s="182">
        <v>48944</v>
      </c>
      <c r="G480" s="148"/>
      <c r="H480" s="182" t="s">
        <v>195</v>
      </c>
      <c r="J480" s="183">
        <v>-2</v>
      </c>
      <c r="K480" s="21"/>
      <c r="L480" s="149">
        <f t="shared" si="30"/>
        <v>441760</v>
      </c>
      <c r="M480" s="127"/>
      <c r="N480" s="184">
        <v>4.13</v>
      </c>
      <c r="P480" s="155">
        <v>48944</v>
      </c>
      <c r="Q480" s="152"/>
      <c r="R480" s="155" t="s">
        <v>196</v>
      </c>
      <c r="T480" s="159">
        <v>-1</v>
      </c>
      <c r="U480" s="23"/>
      <c r="V480" s="153">
        <v>548908</v>
      </c>
      <c r="W480" s="131"/>
      <c r="X480" s="162">
        <v>5.13</v>
      </c>
      <c r="Y480" s="23"/>
      <c r="Z480" s="152">
        <f t="shared" si="31"/>
        <v>107148</v>
      </c>
    </row>
    <row r="481" spans="1:26" x14ac:dyDescent="0.25">
      <c r="A481" s="95">
        <v>334</v>
      </c>
      <c r="B481" s="19" t="s">
        <v>75</v>
      </c>
      <c r="C481" s="145"/>
      <c r="D481" s="146">
        <v>942717.35</v>
      </c>
      <c r="E481" s="21"/>
      <c r="F481" s="182">
        <v>48944</v>
      </c>
      <c r="G481" s="148"/>
      <c r="H481" s="182" t="s">
        <v>197</v>
      </c>
      <c r="J481" s="183">
        <v>-4</v>
      </c>
      <c r="K481" s="21"/>
      <c r="L481" s="149">
        <f t="shared" si="30"/>
        <v>33278</v>
      </c>
      <c r="M481" s="127"/>
      <c r="N481" s="184">
        <v>3.53</v>
      </c>
      <c r="P481" s="155">
        <v>48944</v>
      </c>
      <c r="Q481" s="152"/>
      <c r="R481" s="155" t="s">
        <v>197</v>
      </c>
      <c r="T481" s="159">
        <v>-1</v>
      </c>
      <c r="U481" s="23"/>
      <c r="V481" s="153">
        <v>59207</v>
      </c>
      <c r="W481" s="131"/>
      <c r="X481" s="162">
        <v>6.28</v>
      </c>
      <c r="Y481" s="23"/>
      <c r="Z481" s="152">
        <f t="shared" si="31"/>
        <v>25929</v>
      </c>
    </row>
    <row r="482" spans="1:26" x14ac:dyDescent="0.25">
      <c r="A482" s="95">
        <v>335</v>
      </c>
      <c r="B482" s="36" t="s">
        <v>78</v>
      </c>
      <c r="C482" s="145"/>
      <c r="D482" s="146">
        <v>11836.15</v>
      </c>
      <c r="E482" s="21"/>
      <c r="F482" s="182">
        <v>48944</v>
      </c>
      <c r="G482" s="148"/>
      <c r="H482" s="182" t="s">
        <v>198</v>
      </c>
      <c r="J482" s="183">
        <v>-2</v>
      </c>
      <c r="K482" s="21"/>
      <c r="L482" s="149">
        <f t="shared" si="30"/>
        <v>352</v>
      </c>
      <c r="M482" s="127"/>
      <c r="N482" s="184">
        <v>2.97</v>
      </c>
      <c r="P482" s="155">
        <v>48944</v>
      </c>
      <c r="Q482" s="152"/>
      <c r="R482" s="155" t="s">
        <v>198</v>
      </c>
      <c r="T482" s="159">
        <v>-1</v>
      </c>
      <c r="U482" s="23"/>
      <c r="V482" s="153">
        <v>638</v>
      </c>
      <c r="W482" s="131"/>
      <c r="X482" s="162">
        <v>5.39</v>
      </c>
      <c r="Y482" s="23"/>
      <c r="Z482" s="152">
        <f t="shared" si="31"/>
        <v>286</v>
      </c>
    </row>
    <row r="483" spans="1:26" x14ac:dyDescent="0.25">
      <c r="A483" s="95">
        <v>336</v>
      </c>
      <c r="B483" s="19" t="s">
        <v>199</v>
      </c>
      <c r="C483" s="145"/>
      <c r="D483" s="146">
        <v>267989.34000000003</v>
      </c>
      <c r="E483" s="21"/>
      <c r="F483" s="182">
        <v>48944</v>
      </c>
      <c r="G483" s="148"/>
      <c r="H483" s="182" t="s">
        <v>67</v>
      </c>
      <c r="J483" s="183">
        <v>-2</v>
      </c>
      <c r="K483" s="21"/>
      <c r="L483" s="149">
        <f t="shared" si="30"/>
        <v>10264</v>
      </c>
      <c r="M483" s="127"/>
      <c r="N483" s="184">
        <v>3.83</v>
      </c>
      <c r="P483" s="155">
        <v>48944</v>
      </c>
      <c r="Q483" s="152"/>
      <c r="R483" s="155" t="s">
        <v>200</v>
      </c>
      <c r="T483" s="159">
        <v>-1</v>
      </c>
      <c r="U483" s="23"/>
      <c r="V483" s="153">
        <v>12891</v>
      </c>
      <c r="W483" s="131"/>
      <c r="X483" s="162">
        <v>4.8099999999999996</v>
      </c>
      <c r="Y483" s="23"/>
      <c r="Z483" s="152">
        <f t="shared" si="31"/>
        <v>2627</v>
      </c>
    </row>
    <row r="484" spans="1:26" x14ac:dyDescent="0.25">
      <c r="B484" s="42" t="s">
        <v>218</v>
      </c>
      <c r="C484" s="148"/>
      <c r="D484" s="166">
        <f>+SUBTOTAL(9,D476:D483)</f>
        <v>23817985.220000003</v>
      </c>
      <c r="E484" s="56"/>
      <c r="F484" s="147"/>
      <c r="G484" s="148"/>
      <c r="J484" s="126"/>
      <c r="K484" s="56"/>
      <c r="L484" s="167">
        <f>+SUBTOTAL(9,L476:L483)</f>
        <v>857765</v>
      </c>
      <c r="M484" s="127"/>
      <c r="N484" s="150">
        <f>+ROUND(L484/$D484*100,2)</f>
        <v>3.6</v>
      </c>
      <c r="P484" s="151"/>
      <c r="Q484" s="152"/>
      <c r="T484" s="130"/>
      <c r="U484" s="57"/>
      <c r="V484" s="168">
        <f>+SUBTOTAL(9,V476:V483)</f>
        <v>1091561</v>
      </c>
      <c r="W484" s="131"/>
      <c r="X484" s="154">
        <f>+ROUND(V484/D484*100,2)</f>
        <v>4.58</v>
      </c>
      <c r="Y484" s="23"/>
      <c r="Z484" s="191">
        <f>+SUBTOTAL(9,Z476:Z483)</f>
        <v>233796</v>
      </c>
    </row>
    <row r="485" spans="1:26" x14ac:dyDescent="0.25">
      <c r="C485" s="145"/>
      <c r="E485" s="21"/>
      <c r="F485" s="125"/>
      <c r="G485" s="145"/>
      <c r="J485" s="126"/>
      <c r="K485" s="21"/>
      <c r="L485" s="187"/>
      <c r="M485" s="127"/>
      <c r="N485" s="150"/>
      <c r="P485" s="129"/>
      <c r="Q485" s="190"/>
      <c r="T485" s="130"/>
      <c r="U485" s="23"/>
      <c r="V485" s="188"/>
      <c r="W485" s="131"/>
      <c r="X485" s="154"/>
      <c r="Y485" s="23"/>
      <c r="Z485" s="190"/>
    </row>
    <row r="486" spans="1:26" x14ac:dyDescent="0.25">
      <c r="B486" s="55" t="s">
        <v>219</v>
      </c>
      <c r="C486" s="145"/>
      <c r="E486" s="21"/>
      <c r="F486" s="125"/>
      <c r="G486" s="145"/>
      <c r="J486" s="126"/>
      <c r="K486" s="21"/>
      <c r="L486" s="187"/>
      <c r="M486" s="127"/>
      <c r="N486" s="150"/>
      <c r="P486" s="129"/>
      <c r="Q486" s="190"/>
      <c r="T486" s="130"/>
      <c r="U486" s="23"/>
      <c r="V486" s="188"/>
      <c r="W486" s="131"/>
      <c r="X486" s="154"/>
      <c r="Y486" s="23"/>
      <c r="Z486" s="190"/>
    </row>
    <row r="487" spans="1:26" x14ac:dyDescent="0.25">
      <c r="A487" s="95">
        <v>330.2</v>
      </c>
      <c r="B487" s="19" t="s">
        <v>64</v>
      </c>
      <c r="C487" s="145"/>
      <c r="D487" s="146">
        <v>300510.01</v>
      </c>
      <c r="E487" s="21"/>
      <c r="F487" s="182">
        <v>58075</v>
      </c>
      <c r="G487" s="148"/>
      <c r="H487" s="182" t="s">
        <v>65</v>
      </c>
      <c r="J487" s="183">
        <v>0</v>
      </c>
      <c r="K487" s="21"/>
      <c r="L487" s="149">
        <f t="shared" ref="L487:L494" si="32">+ROUND(N487*D487/100,0)</f>
        <v>1503</v>
      </c>
      <c r="M487" s="127"/>
      <c r="N487" s="184">
        <v>0.5</v>
      </c>
      <c r="P487" s="155">
        <v>58075</v>
      </c>
      <c r="Q487" s="152"/>
      <c r="R487" s="155" t="s">
        <v>65</v>
      </c>
      <c r="T487" s="159">
        <v>0</v>
      </c>
      <c r="U487" s="23"/>
      <c r="V487" s="153">
        <v>2154</v>
      </c>
      <c r="W487" s="131"/>
      <c r="X487" s="162">
        <v>0.72</v>
      </c>
      <c r="Y487" s="23"/>
      <c r="Z487" s="152">
        <f t="shared" ref="Z487:Z494" si="33">+V487-L487</f>
        <v>651</v>
      </c>
    </row>
    <row r="488" spans="1:26" x14ac:dyDescent="0.25">
      <c r="A488" s="95">
        <v>330.5</v>
      </c>
      <c r="B488" s="19" t="s">
        <v>220</v>
      </c>
      <c r="C488" s="145"/>
      <c r="D488" s="146">
        <v>212279.74</v>
      </c>
      <c r="E488" s="21"/>
      <c r="F488" s="182">
        <v>58075</v>
      </c>
      <c r="G488" s="148"/>
      <c r="H488" s="182" t="s">
        <v>65</v>
      </c>
      <c r="J488" s="183">
        <v>0</v>
      </c>
      <c r="K488" s="21"/>
      <c r="L488" s="149">
        <f t="shared" si="32"/>
        <v>1019</v>
      </c>
      <c r="M488" s="127"/>
      <c r="N488" s="184">
        <v>0.48</v>
      </c>
      <c r="P488" s="155">
        <v>58075</v>
      </c>
      <c r="Q488" s="152"/>
      <c r="R488" s="155" t="s">
        <v>65</v>
      </c>
      <c r="T488" s="159">
        <v>0</v>
      </c>
      <c r="U488" s="23"/>
      <c r="V488" s="153">
        <v>1469</v>
      </c>
      <c r="W488" s="131"/>
      <c r="X488" s="162">
        <v>0.69</v>
      </c>
      <c r="Y488" s="23"/>
      <c r="Z488" s="152">
        <f t="shared" si="33"/>
        <v>450</v>
      </c>
    </row>
    <row r="489" spans="1:26" x14ac:dyDescent="0.25">
      <c r="A489" s="95">
        <v>331</v>
      </c>
      <c r="B489" s="36" t="s">
        <v>66</v>
      </c>
      <c r="C489" s="145"/>
      <c r="D489" s="146">
        <v>103706361.98</v>
      </c>
      <c r="E489" s="21"/>
      <c r="F489" s="182">
        <v>58075</v>
      </c>
      <c r="G489" s="148"/>
      <c r="H489" s="182" t="s">
        <v>67</v>
      </c>
      <c r="J489" s="183">
        <v>-4</v>
      </c>
      <c r="K489" s="21"/>
      <c r="L489" s="149">
        <f t="shared" si="32"/>
        <v>2188204</v>
      </c>
      <c r="M489" s="127"/>
      <c r="N489" s="184">
        <v>2.11</v>
      </c>
      <c r="P489" s="155">
        <v>58075</v>
      </c>
      <c r="Q489" s="152"/>
      <c r="R489" s="155" t="s">
        <v>190</v>
      </c>
      <c r="T489" s="159">
        <v>-3</v>
      </c>
      <c r="U489" s="23"/>
      <c r="V489" s="153">
        <v>2329509</v>
      </c>
      <c r="W489" s="131"/>
      <c r="X489" s="162">
        <v>2.25</v>
      </c>
      <c r="Y489" s="23"/>
      <c r="Z489" s="152">
        <f t="shared" si="33"/>
        <v>141305</v>
      </c>
    </row>
    <row r="490" spans="1:26" x14ac:dyDescent="0.25">
      <c r="A490" s="95">
        <v>332</v>
      </c>
      <c r="B490" s="19" t="s">
        <v>191</v>
      </c>
      <c r="C490" s="145"/>
      <c r="D490" s="146">
        <v>55529131.780000001</v>
      </c>
      <c r="E490" s="21"/>
      <c r="F490" s="182">
        <v>58075</v>
      </c>
      <c r="G490" s="148"/>
      <c r="H490" s="182" t="s">
        <v>192</v>
      </c>
      <c r="J490" s="183">
        <v>-6</v>
      </c>
      <c r="K490" s="21"/>
      <c r="L490" s="149">
        <f t="shared" si="32"/>
        <v>1016183</v>
      </c>
      <c r="M490" s="127"/>
      <c r="N490" s="184">
        <v>1.83</v>
      </c>
      <c r="P490" s="155">
        <v>58075</v>
      </c>
      <c r="Q490" s="152"/>
      <c r="R490" s="155" t="s">
        <v>193</v>
      </c>
      <c r="T490" s="159">
        <v>-4</v>
      </c>
      <c r="U490" s="23"/>
      <c r="V490" s="153">
        <v>1307886</v>
      </c>
      <c r="W490" s="131"/>
      <c r="X490" s="162">
        <v>2.36</v>
      </c>
      <c r="Y490" s="23"/>
      <c r="Z490" s="152">
        <f t="shared" si="33"/>
        <v>291703</v>
      </c>
    </row>
    <row r="491" spans="1:26" x14ac:dyDescent="0.25">
      <c r="A491" s="95">
        <v>333</v>
      </c>
      <c r="B491" s="19" t="s">
        <v>194</v>
      </c>
      <c r="C491" s="145"/>
      <c r="D491" s="146">
        <v>9696868.4700000007</v>
      </c>
      <c r="E491" s="21"/>
      <c r="F491" s="182">
        <v>58075</v>
      </c>
      <c r="G491" s="148"/>
      <c r="H491" s="182" t="s">
        <v>195</v>
      </c>
      <c r="J491" s="183">
        <v>-16</v>
      </c>
      <c r="K491" s="21"/>
      <c r="L491" s="149">
        <f t="shared" si="32"/>
        <v>139635</v>
      </c>
      <c r="M491" s="127"/>
      <c r="N491" s="184">
        <v>1.44</v>
      </c>
      <c r="P491" s="155">
        <v>58075</v>
      </c>
      <c r="Q491" s="152"/>
      <c r="R491" s="155" t="s">
        <v>196</v>
      </c>
      <c r="T491" s="159">
        <v>-11</v>
      </c>
      <c r="U491" s="23"/>
      <c r="V491" s="153">
        <v>181833</v>
      </c>
      <c r="W491" s="131"/>
      <c r="X491" s="162">
        <v>1.88</v>
      </c>
      <c r="Y491" s="23"/>
      <c r="Z491" s="152">
        <f t="shared" si="33"/>
        <v>42198</v>
      </c>
    </row>
    <row r="492" spans="1:26" x14ac:dyDescent="0.25">
      <c r="A492" s="95">
        <v>334</v>
      </c>
      <c r="B492" s="19" t="s">
        <v>75</v>
      </c>
      <c r="C492" s="148"/>
      <c r="D492" s="146">
        <v>11950190.460000001</v>
      </c>
      <c r="E492" s="21"/>
      <c r="F492" s="182">
        <v>58075</v>
      </c>
      <c r="G492" s="148"/>
      <c r="H492" s="182" t="s">
        <v>197</v>
      </c>
      <c r="J492" s="183">
        <v>-8</v>
      </c>
      <c r="K492" s="21"/>
      <c r="L492" s="149">
        <f t="shared" si="32"/>
        <v>279634</v>
      </c>
      <c r="M492" s="127"/>
      <c r="N492" s="184">
        <v>2.34</v>
      </c>
      <c r="P492" s="155">
        <v>58075</v>
      </c>
      <c r="Q492" s="152"/>
      <c r="R492" s="155" t="s">
        <v>197</v>
      </c>
      <c r="T492" s="159">
        <v>-5</v>
      </c>
      <c r="U492" s="23"/>
      <c r="V492" s="153">
        <v>310965</v>
      </c>
      <c r="W492" s="131"/>
      <c r="X492" s="162">
        <v>2.6</v>
      </c>
      <c r="Y492" s="23"/>
      <c r="Z492" s="152">
        <f t="shared" si="33"/>
        <v>31331</v>
      </c>
    </row>
    <row r="493" spans="1:26" x14ac:dyDescent="0.25">
      <c r="A493" s="95">
        <v>335</v>
      </c>
      <c r="B493" s="36" t="s">
        <v>78</v>
      </c>
      <c r="C493" s="145"/>
      <c r="D493" s="146">
        <v>165049.49</v>
      </c>
      <c r="E493" s="21"/>
      <c r="F493" s="182">
        <v>58075</v>
      </c>
      <c r="G493" s="148"/>
      <c r="H493" s="182" t="s">
        <v>198</v>
      </c>
      <c r="J493" s="183">
        <v>-3</v>
      </c>
      <c r="K493" s="21"/>
      <c r="L493" s="149">
        <f t="shared" si="32"/>
        <v>3417</v>
      </c>
      <c r="M493" s="127"/>
      <c r="N493" s="184">
        <v>2.0699999999999998</v>
      </c>
      <c r="P493" s="155">
        <v>58075</v>
      </c>
      <c r="Q493" s="152"/>
      <c r="R493" s="155" t="s">
        <v>198</v>
      </c>
      <c r="T493" s="159">
        <v>-3</v>
      </c>
      <c r="U493" s="23"/>
      <c r="V493" s="153">
        <v>3507</v>
      </c>
      <c r="W493" s="131"/>
      <c r="X493" s="162">
        <v>2.12</v>
      </c>
      <c r="Y493" s="23"/>
      <c r="Z493" s="152">
        <f t="shared" si="33"/>
        <v>90</v>
      </c>
    </row>
    <row r="494" spans="1:26" x14ac:dyDescent="0.25">
      <c r="A494" s="95">
        <v>336</v>
      </c>
      <c r="B494" s="19" t="s">
        <v>199</v>
      </c>
      <c r="C494" s="145"/>
      <c r="D494" s="146">
        <v>6862232.0499999998</v>
      </c>
      <c r="E494" s="21"/>
      <c r="F494" s="182">
        <v>58075</v>
      </c>
      <c r="G494" s="148"/>
      <c r="H494" s="182" t="s">
        <v>67</v>
      </c>
      <c r="J494" s="183">
        <v>-5</v>
      </c>
      <c r="K494" s="21"/>
      <c r="L494" s="149">
        <f t="shared" si="32"/>
        <v>111168</v>
      </c>
      <c r="M494" s="127"/>
      <c r="N494" s="184">
        <v>1.62</v>
      </c>
      <c r="P494" s="155">
        <v>58075</v>
      </c>
      <c r="Q494" s="152"/>
      <c r="R494" s="155" t="s">
        <v>200</v>
      </c>
      <c r="T494" s="159">
        <v>-5</v>
      </c>
      <c r="U494" s="23"/>
      <c r="V494" s="153">
        <v>164095</v>
      </c>
      <c r="W494" s="131"/>
      <c r="X494" s="162">
        <v>2.39</v>
      </c>
      <c r="Y494" s="23"/>
      <c r="Z494" s="152">
        <f t="shared" si="33"/>
        <v>52927</v>
      </c>
    </row>
    <row r="495" spans="1:26" x14ac:dyDescent="0.25">
      <c r="B495" s="42" t="s">
        <v>221</v>
      </c>
      <c r="C495" s="148"/>
      <c r="D495" s="166">
        <f>+SUBTOTAL(9,D487:D494)</f>
        <v>188422623.98000002</v>
      </c>
      <c r="E495" s="56"/>
      <c r="F495" s="147"/>
      <c r="G495" s="148"/>
      <c r="J495" s="126"/>
      <c r="K495" s="56"/>
      <c r="L495" s="167">
        <f>+SUBTOTAL(9,L487:L494)</f>
        <v>3740763</v>
      </c>
      <c r="M495" s="127"/>
      <c r="N495" s="150">
        <f>+ROUND(L495/$D495*100,2)</f>
        <v>1.99</v>
      </c>
      <c r="P495" s="151"/>
      <c r="Q495" s="152"/>
      <c r="T495" s="130"/>
      <c r="U495" s="57"/>
      <c r="V495" s="168">
        <f>+SUBTOTAL(9,V487:V494)</f>
        <v>4301418</v>
      </c>
      <c r="W495" s="131"/>
      <c r="X495" s="154">
        <f>+ROUND(V495/D495*100,2)</f>
        <v>2.2799999999999998</v>
      </c>
      <c r="Y495" s="23"/>
      <c r="Z495" s="191">
        <f>+SUBTOTAL(9,Z487:Z494)</f>
        <v>560655</v>
      </c>
    </row>
    <row r="496" spans="1:26" x14ac:dyDescent="0.25">
      <c r="C496" s="145"/>
      <c r="E496" s="21"/>
      <c r="F496" s="125"/>
      <c r="G496" s="145"/>
      <c r="J496" s="126"/>
      <c r="K496" s="21"/>
      <c r="L496" s="187"/>
      <c r="M496" s="127"/>
      <c r="N496" s="150"/>
      <c r="P496" s="129"/>
      <c r="Q496" s="190"/>
      <c r="T496" s="130"/>
      <c r="U496" s="23"/>
      <c r="V496" s="188"/>
      <c r="W496" s="131"/>
      <c r="X496" s="154"/>
      <c r="Y496" s="23"/>
      <c r="Z496" s="190"/>
    </row>
    <row r="497" spans="1:26" x14ac:dyDescent="0.25">
      <c r="B497" s="55" t="s">
        <v>222</v>
      </c>
      <c r="C497" s="145"/>
      <c r="E497" s="21"/>
      <c r="F497" s="125"/>
      <c r="G497" s="145"/>
      <c r="J497" s="126"/>
      <c r="K497" s="21"/>
      <c r="L497" s="187"/>
      <c r="M497" s="127"/>
      <c r="N497" s="150"/>
      <c r="P497" s="129"/>
      <c r="Q497" s="190"/>
      <c r="T497" s="130"/>
      <c r="U497" s="23"/>
      <c r="V497" s="188"/>
      <c r="W497" s="131"/>
      <c r="X497" s="154"/>
      <c r="Y497" s="23"/>
      <c r="Z497" s="190"/>
    </row>
    <row r="498" spans="1:26" x14ac:dyDescent="0.25">
      <c r="A498" s="95">
        <v>331</v>
      </c>
      <c r="B498" s="36" t="s">
        <v>66</v>
      </c>
      <c r="C498" s="145"/>
      <c r="D498" s="146">
        <v>35278220.299999997</v>
      </c>
      <c r="E498" s="21"/>
      <c r="F498" s="182">
        <v>50770</v>
      </c>
      <c r="G498" s="148"/>
      <c r="H498" s="182" t="s">
        <v>67</v>
      </c>
      <c r="J498" s="183">
        <v>-2</v>
      </c>
      <c r="K498" s="21"/>
      <c r="L498" s="149">
        <f t="shared" ref="L498:L503" si="34">+ROUND(N498*D498/100,0)</f>
        <v>1347628</v>
      </c>
      <c r="M498" s="127"/>
      <c r="N498" s="184">
        <v>3.82</v>
      </c>
      <c r="P498" s="155">
        <v>50770</v>
      </c>
      <c r="Q498" s="152"/>
      <c r="R498" s="155" t="s">
        <v>190</v>
      </c>
      <c r="T498" s="159">
        <v>-2</v>
      </c>
      <c r="U498" s="23"/>
      <c r="V498" s="153">
        <v>1243645</v>
      </c>
      <c r="W498" s="131"/>
      <c r="X498" s="162">
        <v>3.53</v>
      </c>
      <c r="Y498" s="23"/>
      <c r="Z498" s="152">
        <f t="shared" ref="Z498:Z503" si="35">+V498-L498</f>
        <v>-103983</v>
      </c>
    </row>
    <row r="499" spans="1:26" x14ac:dyDescent="0.25">
      <c r="A499" s="95">
        <v>332</v>
      </c>
      <c r="B499" s="19" t="s">
        <v>191</v>
      </c>
      <c r="C499" s="145"/>
      <c r="D499" s="146">
        <v>207751651.38999999</v>
      </c>
      <c r="E499" s="21"/>
      <c r="F499" s="182">
        <v>50770</v>
      </c>
      <c r="G499" s="148"/>
      <c r="H499" s="182" t="s">
        <v>192</v>
      </c>
      <c r="J499" s="183">
        <v>-2</v>
      </c>
      <c r="K499" s="21"/>
      <c r="L499" s="149">
        <f t="shared" si="34"/>
        <v>6024798</v>
      </c>
      <c r="M499" s="127"/>
      <c r="N499" s="184">
        <v>2.9</v>
      </c>
      <c r="P499" s="155">
        <v>50770</v>
      </c>
      <c r="Q499" s="152"/>
      <c r="R499" s="155" t="s">
        <v>193</v>
      </c>
      <c r="T499" s="159">
        <v>-2</v>
      </c>
      <c r="U499" s="23"/>
      <c r="V499" s="153">
        <v>7692654</v>
      </c>
      <c r="W499" s="131"/>
      <c r="X499" s="162">
        <v>3.7</v>
      </c>
      <c r="Y499" s="23"/>
      <c r="Z499" s="152">
        <f t="shared" si="35"/>
        <v>1667856</v>
      </c>
    </row>
    <row r="500" spans="1:26" x14ac:dyDescent="0.25">
      <c r="A500" s="95">
        <v>333</v>
      </c>
      <c r="B500" s="19" t="s">
        <v>194</v>
      </c>
      <c r="C500" s="145"/>
      <c r="D500" s="146">
        <v>26112009.530000001</v>
      </c>
      <c r="E500" s="21"/>
      <c r="F500" s="182">
        <v>50770</v>
      </c>
      <c r="G500" s="148"/>
      <c r="H500" s="182" t="s">
        <v>195</v>
      </c>
      <c r="J500" s="183">
        <v>-4</v>
      </c>
      <c r="K500" s="21"/>
      <c r="L500" s="149">
        <f t="shared" si="34"/>
        <v>853863</v>
      </c>
      <c r="M500" s="127"/>
      <c r="N500" s="184">
        <v>3.27</v>
      </c>
      <c r="P500" s="155">
        <v>50770</v>
      </c>
      <c r="Q500" s="152"/>
      <c r="R500" s="155" t="s">
        <v>196</v>
      </c>
      <c r="T500" s="159">
        <v>-3</v>
      </c>
      <c r="U500" s="23"/>
      <c r="V500" s="153">
        <v>927904</v>
      </c>
      <c r="W500" s="131"/>
      <c r="X500" s="162">
        <v>3.55</v>
      </c>
      <c r="Y500" s="23"/>
      <c r="Z500" s="152">
        <f t="shared" si="35"/>
        <v>74041</v>
      </c>
    </row>
    <row r="501" spans="1:26" x14ac:dyDescent="0.25">
      <c r="A501" s="95">
        <v>334</v>
      </c>
      <c r="B501" s="19" t="s">
        <v>75</v>
      </c>
      <c r="C501" s="145"/>
      <c r="D501" s="146">
        <v>19504280.649999999</v>
      </c>
      <c r="E501" s="21"/>
      <c r="F501" s="182">
        <v>50770</v>
      </c>
      <c r="G501" s="148"/>
      <c r="H501" s="182" t="s">
        <v>197</v>
      </c>
      <c r="J501" s="183">
        <v>-4</v>
      </c>
      <c r="K501" s="21"/>
      <c r="L501" s="149">
        <f t="shared" si="34"/>
        <v>731411</v>
      </c>
      <c r="M501" s="127"/>
      <c r="N501" s="184">
        <v>3.75</v>
      </c>
      <c r="P501" s="155">
        <v>50770</v>
      </c>
      <c r="Q501" s="152"/>
      <c r="R501" s="155" t="s">
        <v>197</v>
      </c>
      <c r="T501" s="159">
        <v>-2</v>
      </c>
      <c r="U501" s="23"/>
      <c r="V501" s="153">
        <v>791116</v>
      </c>
      <c r="W501" s="131"/>
      <c r="X501" s="162">
        <v>4.0599999999999996</v>
      </c>
      <c r="Y501" s="23"/>
      <c r="Z501" s="152">
        <f t="shared" si="35"/>
        <v>59705</v>
      </c>
    </row>
    <row r="502" spans="1:26" x14ac:dyDescent="0.25">
      <c r="A502" s="95">
        <v>335</v>
      </c>
      <c r="B502" s="36" t="s">
        <v>78</v>
      </c>
      <c r="C502" s="148"/>
      <c r="D502" s="146">
        <v>706573.85</v>
      </c>
      <c r="E502" s="21"/>
      <c r="F502" s="182">
        <v>50770</v>
      </c>
      <c r="G502" s="148"/>
      <c r="H502" s="182" t="s">
        <v>198</v>
      </c>
      <c r="J502" s="183">
        <v>-2</v>
      </c>
      <c r="K502" s="21"/>
      <c r="L502" s="149">
        <f t="shared" si="34"/>
        <v>21551</v>
      </c>
      <c r="M502" s="127"/>
      <c r="N502" s="184">
        <v>3.05</v>
      </c>
      <c r="P502" s="155">
        <v>50770</v>
      </c>
      <c r="Q502" s="152"/>
      <c r="R502" s="155" t="s">
        <v>198</v>
      </c>
      <c r="T502" s="159">
        <v>-1</v>
      </c>
      <c r="U502" s="23"/>
      <c r="V502" s="153">
        <v>22785</v>
      </c>
      <c r="W502" s="131"/>
      <c r="X502" s="162">
        <v>3.22</v>
      </c>
      <c r="Y502" s="23"/>
      <c r="Z502" s="152">
        <f t="shared" si="35"/>
        <v>1234</v>
      </c>
    </row>
    <row r="503" spans="1:26" x14ac:dyDescent="0.25">
      <c r="A503" s="95">
        <v>336</v>
      </c>
      <c r="B503" s="19" t="s">
        <v>199</v>
      </c>
      <c r="C503" s="145"/>
      <c r="D503" s="146">
        <v>9870768.8200000003</v>
      </c>
      <c r="E503" s="21"/>
      <c r="F503" s="182">
        <v>50770</v>
      </c>
      <c r="G503" s="148"/>
      <c r="H503" s="182" t="s">
        <v>67</v>
      </c>
      <c r="J503" s="183">
        <v>-3</v>
      </c>
      <c r="K503" s="21"/>
      <c r="L503" s="149">
        <f t="shared" si="34"/>
        <v>269472</v>
      </c>
      <c r="M503" s="127"/>
      <c r="N503" s="184">
        <v>2.73</v>
      </c>
      <c r="P503" s="155">
        <v>50770</v>
      </c>
      <c r="Q503" s="152"/>
      <c r="R503" s="155" t="s">
        <v>200</v>
      </c>
      <c r="T503" s="159">
        <v>-3</v>
      </c>
      <c r="U503" s="23"/>
      <c r="V503" s="153">
        <v>354955</v>
      </c>
      <c r="W503" s="131"/>
      <c r="X503" s="162">
        <v>3.6</v>
      </c>
      <c r="Y503" s="23"/>
      <c r="Z503" s="152">
        <f t="shared" si="35"/>
        <v>85483</v>
      </c>
    </row>
    <row r="504" spans="1:26" x14ac:dyDescent="0.25">
      <c r="B504" s="42" t="s">
        <v>223</v>
      </c>
      <c r="C504" s="148"/>
      <c r="D504" s="166">
        <f>+SUBTOTAL(9,D497:D503)</f>
        <v>299223504.54000002</v>
      </c>
      <c r="E504" s="56"/>
      <c r="F504" s="147"/>
      <c r="G504" s="148"/>
      <c r="J504" s="126"/>
      <c r="K504" s="56"/>
      <c r="L504" s="167">
        <f>+SUBTOTAL(9,L497:L503)</f>
        <v>9248723</v>
      </c>
      <c r="M504" s="127"/>
      <c r="N504" s="150">
        <f>+ROUND(L504/$D504*100,2)</f>
        <v>3.09</v>
      </c>
      <c r="P504" s="151"/>
      <c r="Q504" s="152"/>
      <c r="T504" s="130"/>
      <c r="U504" s="57"/>
      <c r="V504" s="168">
        <f>+SUBTOTAL(9,V497:V503)</f>
        <v>11033059</v>
      </c>
      <c r="W504" s="131"/>
      <c r="X504" s="154">
        <f>+ROUND(V504/D504*100,2)</f>
        <v>3.69</v>
      </c>
      <c r="Y504" s="23"/>
      <c r="Z504" s="191">
        <f>+SUBTOTAL(9,Z497:Z503)</f>
        <v>1784336</v>
      </c>
    </row>
    <row r="505" spans="1:26" x14ac:dyDescent="0.25">
      <c r="C505" s="145"/>
      <c r="E505" s="21"/>
      <c r="F505" s="125"/>
      <c r="G505" s="145"/>
      <c r="J505" s="126"/>
      <c r="K505" s="21"/>
      <c r="L505" s="187"/>
      <c r="M505" s="127"/>
      <c r="N505" s="150"/>
      <c r="P505" s="129"/>
      <c r="Q505" s="190"/>
      <c r="T505" s="130"/>
      <c r="U505" s="23"/>
      <c r="V505" s="188"/>
      <c r="W505" s="131"/>
      <c r="X505" s="154"/>
      <c r="Y505" s="23"/>
      <c r="Z505" s="190"/>
    </row>
    <row r="506" spans="1:26" x14ac:dyDescent="0.25">
      <c r="B506" s="55" t="s">
        <v>224</v>
      </c>
      <c r="C506" s="145"/>
      <c r="E506" s="21"/>
      <c r="F506" s="125"/>
      <c r="G506" s="145"/>
      <c r="J506" s="126"/>
      <c r="K506" s="21"/>
      <c r="L506" s="187"/>
      <c r="M506" s="127"/>
      <c r="N506" s="150"/>
      <c r="P506" s="129"/>
      <c r="Q506" s="190"/>
      <c r="T506" s="130"/>
      <c r="U506" s="23"/>
      <c r="V506" s="188"/>
      <c r="W506" s="131"/>
      <c r="X506" s="154"/>
      <c r="Y506" s="23"/>
      <c r="Z506" s="190"/>
    </row>
    <row r="507" spans="1:26" x14ac:dyDescent="0.25">
      <c r="A507" s="95">
        <v>331</v>
      </c>
      <c r="B507" s="36" t="s">
        <v>66</v>
      </c>
      <c r="C507" s="145"/>
      <c r="D507" s="146">
        <v>108879.52</v>
      </c>
      <c r="E507" s="21"/>
      <c r="F507" s="182">
        <v>43100</v>
      </c>
      <c r="G507" s="148"/>
      <c r="H507" s="182" t="s">
        <v>67</v>
      </c>
      <c r="J507" s="183">
        <v>0</v>
      </c>
      <c r="K507" s="21"/>
      <c r="L507" s="149">
        <f t="shared" ref="L507:L511" si="36">+ROUND(N507*D507/100,0)</f>
        <v>11062</v>
      </c>
      <c r="M507" s="127"/>
      <c r="N507" s="184">
        <v>10.16</v>
      </c>
      <c r="P507" s="155">
        <v>45657</v>
      </c>
      <c r="Q507" s="152"/>
      <c r="R507" s="155" t="s">
        <v>190</v>
      </c>
      <c r="T507" s="159">
        <v>0</v>
      </c>
      <c r="U507" s="23"/>
      <c r="V507" s="153">
        <v>0</v>
      </c>
      <c r="W507" s="131"/>
      <c r="X507" s="162">
        <v>0</v>
      </c>
      <c r="Y507" s="23"/>
      <c r="Z507" s="152">
        <f t="shared" ref="Z507:Z511" si="37">+V507-L507</f>
        <v>-11062</v>
      </c>
    </row>
    <row r="508" spans="1:26" x14ac:dyDescent="0.25">
      <c r="A508" s="95">
        <v>332</v>
      </c>
      <c r="B508" s="19" t="s">
        <v>191</v>
      </c>
      <c r="C508" s="145"/>
      <c r="D508" s="146">
        <v>110601.53</v>
      </c>
      <c r="E508" s="21"/>
      <c r="F508" s="182">
        <v>43100</v>
      </c>
      <c r="G508" s="148"/>
      <c r="H508" s="182" t="s">
        <v>192</v>
      </c>
      <c r="J508" s="183">
        <v>-1</v>
      </c>
      <c r="K508" s="21"/>
      <c r="L508" s="149">
        <f t="shared" si="36"/>
        <v>0</v>
      </c>
      <c r="M508" s="127"/>
      <c r="N508" s="184">
        <v>0</v>
      </c>
      <c r="P508" s="155">
        <v>45657</v>
      </c>
      <c r="Q508" s="152"/>
      <c r="R508" s="155" t="s">
        <v>193</v>
      </c>
      <c r="T508" s="159">
        <v>-1</v>
      </c>
      <c r="U508" s="23"/>
      <c r="V508" s="153">
        <v>167</v>
      </c>
      <c r="W508" s="131"/>
      <c r="X508" s="162">
        <v>0.15</v>
      </c>
      <c r="Y508" s="23"/>
      <c r="Z508" s="152">
        <f t="shared" si="37"/>
        <v>167</v>
      </c>
    </row>
    <row r="509" spans="1:26" x14ac:dyDescent="0.25">
      <c r="A509" s="95">
        <v>333</v>
      </c>
      <c r="B509" s="19" t="s">
        <v>194</v>
      </c>
      <c r="C509" s="145"/>
      <c r="D509" s="146">
        <v>71658.600000000006</v>
      </c>
      <c r="E509" s="21"/>
      <c r="F509" s="182">
        <v>43100</v>
      </c>
      <c r="G509" s="148"/>
      <c r="H509" s="182" t="s">
        <v>195</v>
      </c>
      <c r="J509" s="183">
        <v>-1</v>
      </c>
      <c r="K509" s="21"/>
      <c r="L509" s="149">
        <f t="shared" si="36"/>
        <v>0</v>
      </c>
      <c r="M509" s="127"/>
      <c r="N509" s="184">
        <v>0</v>
      </c>
      <c r="P509" s="155">
        <v>45657</v>
      </c>
      <c r="Q509" s="152"/>
      <c r="R509" s="155" t="s">
        <v>196</v>
      </c>
      <c r="T509" s="159">
        <v>-1</v>
      </c>
      <c r="U509" s="23"/>
      <c r="V509" s="153">
        <v>53</v>
      </c>
      <c r="W509" s="131"/>
      <c r="X509" s="162">
        <v>7.0000000000000007E-2</v>
      </c>
      <c r="Y509" s="23"/>
      <c r="Z509" s="152">
        <f t="shared" si="37"/>
        <v>53</v>
      </c>
    </row>
    <row r="510" spans="1:26" x14ac:dyDescent="0.25">
      <c r="A510" s="95">
        <v>334</v>
      </c>
      <c r="B510" s="19" t="s">
        <v>75</v>
      </c>
      <c r="C510" s="148"/>
      <c r="D510" s="146">
        <v>157546.75</v>
      </c>
      <c r="E510" s="21"/>
      <c r="F510" s="182">
        <v>43100</v>
      </c>
      <c r="G510" s="148"/>
      <c r="H510" s="182" t="s">
        <v>197</v>
      </c>
      <c r="J510" s="183">
        <v>-1</v>
      </c>
      <c r="K510" s="21"/>
      <c r="L510" s="149">
        <f t="shared" si="36"/>
        <v>7720</v>
      </c>
      <c r="M510" s="127"/>
      <c r="N510" s="184">
        <v>4.9000000000000004</v>
      </c>
      <c r="P510" s="155">
        <v>45657</v>
      </c>
      <c r="Q510" s="152"/>
      <c r="R510" s="155" t="s">
        <v>197</v>
      </c>
      <c r="T510" s="159">
        <v>0</v>
      </c>
      <c r="U510" s="23"/>
      <c r="V510" s="153">
        <v>0</v>
      </c>
      <c r="W510" s="131"/>
      <c r="X510" s="162">
        <v>0</v>
      </c>
      <c r="Y510" s="23"/>
      <c r="Z510" s="152">
        <f t="shared" si="37"/>
        <v>-7720</v>
      </c>
    </row>
    <row r="511" spans="1:26" x14ac:dyDescent="0.25">
      <c r="A511" s="95">
        <v>335</v>
      </c>
      <c r="B511" s="36" t="s">
        <v>78</v>
      </c>
      <c r="C511" s="145"/>
      <c r="D511" s="146">
        <v>406.93</v>
      </c>
      <c r="E511" s="21"/>
      <c r="F511" s="182">
        <v>43100</v>
      </c>
      <c r="G511" s="148"/>
      <c r="H511" s="182" t="s">
        <v>198</v>
      </c>
      <c r="J511" s="183">
        <v>0</v>
      </c>
      <c r="K511" s="21"/>
      <c r="L511" s="149">
        <f t="shared" si="36"/>
        <v>0</v>
      </c>
      <c r="M511" s="127"/>
      <c r="N511" s="184">
        <v>0</v>
      </c>
      <c r="P511" s="155">
        <v>45657</v>
      </c>
      <c r="Q511" s="152"/>
      <c r="R511" s="155" t="s">
        <v>198</v>
      </c>
      <c r="T511" s="159">
        <v>0</v>
      </c>
      <c r="U511" s="23"/>
      <c r="V511" s="153">
        <v>0</v>
      </c>
      <c r="W511" s="131"/>
      <c r="X511" s="162">
        <v>0</v>
      </c>
      <c r="Y511" s="23"/>
      <c r="Z511" s="152">
        <f t="shared" si="37"/>
        <v>0</v>
      </c>
    </row>
    <row r="512" spans="1:26" x14ac:dyDescent="0.25">
      <c r="B512" s="42" t="s">
        <v>225</v>
      </c>
      <c r="C512" s="148"/>
      <c r="D512" s="166">
        <f>+SUBTOTAL(9,D506:D511)</f>
        <v>449093.33</v>
      </c>
      <c r="E512" s="56"/>
      <c r="F512" s="147"/>
      <c r="G512" s="148"/>
      <c r="J512" s="126"/>
      <c r="K512" s="56"/>
      <c r="L512" s="167">
        <f>+SUBTOTAL(9,L506:L511)</f>
        <v>18782</v>
      </c>
      <c r="M512" s="165"/>
      <c r="N512" s="150">
        <f>+ROUND(L512/$D512*100,2)</f>
        <v>4.18</v>
      </c>
      <c r="P512" s="151"/>
      <c r="Q512" s="152"/>
      <c r="T512" s="130"/>
      <c r="U512" s="57"/>
      <c r="V512" s="168">
        <f>+SUBTOTAL(9,V506:V511)</f>
        <v>220</v>
      </c>
      <c r="W512" s="161"/>
      <c r="X512" s="154">
        <f>+ROUND(V512/D512*100,2)</f>
        <v>0.05</v>
      </c>
      <c r="Y512" s="23"/>
      <c r="Z512" s="191">
        <f>+SUBTOTAL(9,Z506:Z511)</f>
        <v>-18562</v>
      </c>
    </row>
    <row r="513" spans="1:26" x14ac:dyDescent="0.25">
      <c r="C513" s="145"/>
      <c r="E513" s="21"/>
      <c r="F513" s="125"/>
      <c r="G513" s="145"/>
      <c r="J513" s="126"/>
      <c r="K513" s="21"/>
      <c r="L513" s="187"/>
      <c r="M513" s="127"/>
      <c r="N513" s="150"/>
      <c r="P513" s="129"/>
      <c r="Q513" s="190"/>
      <c r="T513" s="130"/>
      <c r="U513" s="23"/>
      <c r="V513" s="188"/>
      <c r="W513" s="131"/>
      <c r="X513" s="154"/>
      <c r="Y513" s="23"/>
      <c r="Z513" s="190"/>
    </row>
    <row r="514" spans="1:26" x14ac:dyDescent="0.25">
      <c r="B514" s="55" t="s">
        <v>226</v>
      </c>
      <c r="C514" s="145"/>
      <c r="E514" s="21"/>
      <c r="F514" s="125"/>
      <c r="G514" s="145"/>
      <c r="J514" s="126"/>
      <c r="K514" s="21"/>
      <c r="L514" s="187"/>
      <c r="M514" s="127"/>
      <c r="N514" s="150"/>
      <c r="P514" s="129"/>
      <c r="Q514" s="190"/>
      <c r="T514" s="130"/>
      <c r="U514" s="23"/>
      <c r="V514" s="188"/>
      <c r="W514" s="131"/>
      <c r="X514" s="154"/>
      <c r="Y514" s="23"/>
      <c r="Z514" s="190"/>
    </row>
    <row r="515" spans="1:26" x14ac:dyDescent="0.25">
      <c r="A515" s="95">
        <v>330.2</v>
      </c>
      <c r="B515" s="19" t="s">
        <v>64</v>
      </c>
      <c r="C515" s="145"/>
      <c r="D515" s="146">
        <v>9247.48</v>
      </c>
      <c r="E515" s="21"/>
      <c r="F515" s="182">
        <v>47848</v>
      </c>
      <c r="G515" s="148"/>
      <c r="H515" s="182" t="s">
        <v>65</v>
      </c>
      <c r="J515" s="183">
        <v>0</v>
      </c>
      <c r="K515" s="21"/>
      <c r="L515" s="149">
        <f t="shared" ref="L515:L522" si="38">+ROUND(N515*D515/100,0)</f>
        <v>101</v>
      </c>
      <c r="M515" s="127"/>
      <c r="N515" s="184">
        <v>1.0900000000000001</v>
      </c>
      <c r="P515" s="155">
        <v>47848</v>
      </c>
      <c r="Q515" s="152"/>
      <c r="R515" s="155" t="s">
        <v>65</v>
      </c>
      <c r="T515" s="159">
        <v>0</v>
      </c>
      <c r="U515" s="23"/>
      <c r="V515" s="153">
        <v>106</v>
      </c>
      <c r="W515" s="131"/>
      <c r="X515" s="162">
        <v>1.1499999999999999</v>
      </c>
      <c r="Y515" s="23"/>
      <c r="Z515" s="152">
        <f t="shared" ref="Z515:Z522" si="39">+V515-L515</f>
        <v>5</v>
      </c>
    </row>
    <row r="516" spans="1:26" x14ac:dyDescent="0.25">
      <c r="A516" s="95">
        <v>330.3</v>
      </c>
      <c r="B516" s="19" t="s">
        <v>177</v>
      </c>
      <c r="C516" s="145"/>
      <c r="D516" s="146">
        <v>110805.67</v>
      </c>
      <c r="E516" s="21"/>
      <c r="F516" s="182">
        <v>47848</v>
      </c>
      <c r="G516" s="148"/>
      <c r="H516" s="182" t="s">
        <v>65</v>
      </c>
      <c r="J516" s="183">
        <v>0</v>
      </c>
      <c r="K516" s="21"/>
      <c r="L516" s="149">
        <f t="shared" si="38"/>
        <v>1208</v>
      </c>
      <c r="M516" s="127"/>
      <c r="N516" s="184">
        <v>1.0900000000000001</v>
      </c>
      <c r="P516" s="155">
        <v>47848</v>
      </c>
      <c r="Q516" s="152"/>
      <c r="R516" s="155" t="s">
        <v>65</v>
      </c>
      <c r="T516" s="159">
        <v>0</v>
      </c>
      <c r="U516" s="23"/>
      <c r="V516" s="153">
        <v>1275</v>
      </c>
      <c r="W516" s="131"/>
      <c r="X516" s="162">
        <v>1.1499999999999999</v>
      </c>
      <c r="Y516" s="23"/>
      <c r="Z516" s="152">
        <f t="shared" si="39"/>
        <v>67</v>
      </c>
    </row>
    <row r="517" spans="1:26" x14ac:dyDescent="0.25">
      <c r="A517" s="95">
        <v>331</v>
      </c>
      <c r="B517" s="36" t="s">
        <v>66</v>
      </c>
      <c r="C517" s="145"/>
      <c r="D517" s="146">
        <v>612291.01</v>
      </c>
      <c r="E517" s="21"/>
      <c r="F517" s="182">
        <v>47848</v>
      </c>
      <c r="G517" s="148"/>
      <c r="H517" s="182" t="s">
        <v>67</v>
      </c>
      <c r="J517" s="183">
        <v>-2</v>
      </c>
      <c r="K517" s="21"/>
      <c r="L517" s="149">
        <f t="shared" si="38"/>
        <v>21675</v>
      </c>
      <c r="M517" s="127"/>
      <c r="N517" s="184">
        <v>3.54</v>
      </c>
      <c r="P517" s="155">
        <v>47848</v>
      </c>
      <c r="Q517" s="152"/>
      <c r="R517" s="155" t="s">
        <v>190</v>
      </c>
      <c r="T517" s="159">
        <v>-1</v>
      </c>
      <c r="U517" s="23"/>
      <c r="V517" s="153">
        <v>28128</v>
      </c>
      <c r="W517" s="131"/>
      <c r="X517" s="162">
        <v>4.59</v>
      </c>
      <c r="Y517" s="23"/>
      <c r="Z517" s="152">
        <f t="shared" si="39"/>
        <v>6453</v>
      </c>
    </row>
    <row r="518" spans="1:26" x14ac:dyDescent="0.25">
      <c r="A518" s="95">
        <v>332</v>
      </c>
      <c r="B518" s="19" t="s">
        <v>191</v>
      </c>
      <c r="C518" s="145"/>
      <c r="D518" s="146">
        <v>9747326.4000000004</v>
      </c>
      <c r="E518" s="21"/>
      <c r="F518" s="182">
        <v>47848</v>
      </c>
      <c r="G518" s="148"/>
      <c r="H518" s="182" t="s">
        <v>192</v>
      </c>
      <c r="J518" s="183">
        <v>-2</v>
      </c>
      <c r="K518" s="21"/>
      <c r="L518" s="149">
        <f t="shared" si="38"/>
        <v>289496</v>
      </c>
      <c r="M518" s="127"/>
      <c r="N518" s="184">
        <v>2.97</v>
      </c>
      <c r="P518" s="155">
        <v>47848</v>
      </c>
      <c r="Q518" s="152"/>
      <c r="R518" s="155" t="s">
        <v>193</v>
      </c>
      <c r="T518" s="159">
        <v>-1</v>
      </c>
      <c r="U518" s="23"/>
      <c r="V518" s="153">
        <v>414535</v>
      </c>
      <c r="W518" s="131"/>
      <c r="X518" s="162">
        <v>4.25</v>
      </c>
      <c r="Y518" s="23"/>
      <c r="Z518" s="152">
        <f t="shared" si="39"/>
        <v>125039</v>
      </c>
    </row>
    <row r="519" spans="1:26" x14ac:dyDescent="0.25">
      <c r="A519" s="95">
        <v>333</v>
      </c>
      <c r="B519" s="19" t="s">
        <v>194</v>
      </c>
      <c r="C519" s="145"/>
      <c r="D519" s="146">
        <v>1600123.74</v>
      </c>
      <c r="E519" s="21"/>
      <c r="F519" s="182">
        <v>47848</v>
      </c>
      <c r="G519" s="148"/>
      <c r="H519" s="182" t="s">
        <v>195</v>
      </c>
      <c r="J519" s="183">
        <v>-2</v>
      </c>
      <c r="K519" s="21"/>
      <c r="L519" s="149">
        <f t="shared" si="38"/>
        <v>68965</v>
      </c>
      <c r="M519" s="127"/>
      <c r="N519" s="184">
        <v>4.3099999999999996</v>
      </c>
      <c r="P519" s="155">
        <v>47848</v>
      </c>
      <c r="Q519" s="152"/>
      <c r="R519" s="155" t="s">
        <v>196</v>
      </c>
      <c r="T519" s="159">
        <v>-1</v>
      </c>
      <c r="U519" s="23"/>
      <c r="V519" s="153">
        <v>69123</v>
      </c>
      <c r="W519" s="131"/>
      <c r="X519" s="162">
        <v>4.32</v>
      </c>
      <c r="Y519" s="23"/>
      <c r="Z519" s="152">
        <f t="shared" si="39"/>
        <v>158</v>
      </c>
    </row>
    <row r="520" spans="1:26" x14ac:dyDescent="0.25">
      <c r="A520" s="95">
        <v>334</v>
      </c>
      <c r="B520" s="19" t="s">
        <v>75</v>
      </c>
      <c r="C520" s="145"/>
      <c r="D520" s="146">
        <v>943747.28</v>
      </c>
      <c r="E520" s="21"/>
      <c r="F520" s="182">
        <v>47848</v>
      </c>
      <c r="G520" s="148"/>
      <c r="H520" s="182" t="s">
        <v>197</v>
      </c>
      <c r="J520" s="183">
        <v>-3</v>
      </c>
      <c r="K520" s="21"/>
      <c r="L520" s="149">
        <f t="shared" si="38"/>
        <v>34636</v>
      </c>
      <c r="M520" s="127"/>
      <c r="N520" s="184">
        <v>3.67</v>
      </c>
      <c r="P520" s="155">
        <v>47848</v>
      </c>
      <c r="Q520" s="152"/>
      <c r="R520" s="155" t="s">
        <v>197</v>
      </c>
      <c r="T520" s="159">
        <v>-1</v>
      </c>
      <c r="U520" s="23"/>
      <c r="V520" s="153">
        <v>51746</v>
      </c>
      <c r="W520" s="131"/>
      <c r="X520" s="162">
        <v>5.48</v>
      </c>
      <c r="Y520" s="23"/>
      <c r="Z520" s="152">
        <f t="shared" si="39"/>
        <v>17110</v>
      </c>
    </row>
    <row r="521" spans="1:26" x14ac:dyDescent="0.25">
      <c r="A521" s="95">
        <v>335</v>
      </c>
      <c r="B521" s="36" t="s">
        <v>78</v>
      </c>
      <c r="C521" s="145"/>
      <c r="D521" s="146">
        <v>9383.2199999999993</v>
      </c>
      <c r="E521" s="21"/>
      <c r="F521" s="182">
        <v>47848</v>
      </c>
      <c r="G521" s="148"/>
      <c r="H521" s="182" t="s">
        <v>198</v>
      </c>
      <c r="J521" s="183">
        <v>-1</v>
      </c>
      <c r="K521" s="21"/>
      <c r="L521" s="149">
        <f t="shared" si="38"/>
        <v>267</v>
      </c>
      <c r="M521" s="127"/>
      <c r="N521" s="184">
        <v>2.85</v>
      </c>
      <c r="P521" s="155">
        <v>47848</v>
      </c>
      <c r="Q521" s="152"/>
      <c r="R521" s="155" t="s">
        <v>198</v>
      </c>
      <c r="T521" s="159">
        <v>-1</v>
      </c>
      <c r="U521" s="23"/>
      <c r="V521" s="153">
        <v>275</v>
      </c>
      <c r="W521" s="131"/>
      <c r="X521" s="162">
        <v>2.93</v>
      </c>
      <c r="Y521" s="23"/>
      <c r="Z521" s="152">
        <f t="shared" si="39"/>
        <v>8</v>
      </c>
    </row>
    <row r="522" spans="1:26" x14ac:dyDescent="0.25">
      <c r="A522" s="95">
        <v>336</v>
      </c>
      <c r="B522" s="19" t="s">
        <v>199</v>
      </c>
      <c r="C522" s="145"/>
      <c r="D522" s="146">
        <v>61081.96</v>
      </c>
      <c r="E522" s="21"/>
      <c r="F522" s="182">
        <v>47848</v>
      </c>
      <c r="G522" s="148"/>
      <c r="H522" s="182" t="s">
        <v>67</v>
      </c>
      <c r="J522" s="183">
        <v>-1</v>
      </c>
      <c r="K522" s="21"/>
      <c r="L522" s="149">
        <f t="shared" si="38"/>
        <v>3158</v>
      </c>
      <c r="M522" s="127"/>
      <c r="N522" s="184">
        <v>5.17</v>
      </c>
      <c r="P522" s="155">
        <v>47848</v>
      </c>
      <c r="Q522" s="152"/>
      <c r="R522" s="155" t="s">
        <v>200</v>
      </c>
      <c r="T522" s="159">
        <v>-1</v>
      </c>
      <c r="U522" s="23"/>
      <c r="V522" s="153">
        <v>3208</v>
      </c>
      <c r="W522" s="131"/>
      <c r="X522" s="162">
        <v>5.25</v>
      </c>
      <c r="Y522" s="23"/>
      <c r="Z522" s="152">
        <f t="shared" si="39"/>
        <v>50</v>
      </c>
    </row>
    <row r="523" spans="1:26" x14ac:dyDescent="0.25">
      <c r="B523" s="42" t="s">
        <v>227</v>
      </c>
      <c r="C523" s="148"/>
      <c r="D523" s="166">
        <f>+SUBTOTAL(9,D515:D522)</f>
        <v>13094006.760000002</v>
      </c>
      <c r="E523" s="56"/>
      <c r="F523" s="147"/>
      <c r="G523" s="148"/>
      <c r="J523" s="126"/>
      <c r="K523" s="56"/>
      <c r="L523" s="167">
        <f>+SUBTOTAL(9,L515:L522)</f>
        <v>419506</v>
      </c>
      <c r="M523" s="127"/>
      <c r="N523" s="150">
        <f>+ROUND(L523/$D523*100,2)</f>
        <v>3.2</v>
      </c>
      <c r="P523" s="151"/>
      <c r="Q523" s="152"/>
      <c r="T523" s="130"/>
      <c r="U523" s="57"/>
      <c r="V523" s="168">
        <f>+SUBTOTAL(9,V515:V522)</f>
        <v>568396</v>
      </c>
      <c r="W523" s="131"/>
      <c r="X523" s="154">
        <f>+ROUND(V523/D523*100,2)</f>
        <v>4.34</v>
      </c>
      <c r="Y523" s="23"/>
      <c r="Z523" s="191">
        <f>+SUBTOTAL(9,Z515:Z522)</f>
        <v>148890</v>
      </c>
    </row>
    <row r="524" spans="1:26" x14ac:dyDescent="0.25">
      <c r="C524" s="145"/>
      <c r="E524" s="21"/>
      <c r="F524" s="125"/>
      <c r="G524" s="145"/>
      <c r="J524" s="126"/>
      <c r="K524" s="21"/>
      <c r="L524" s="187"/>
      <c r="M524" s="127"/>
      <c r="N524" s="150"/>
      <c r="P524" s="129"/>
      <c r="Q524" s="190"/>
      <c r="T524" s="130"/>
      <c r="U524" s="23"/>
      <c r="V524" s="188"/>
      <c r="W524" s="131"/>
      <c r="X524" s="154"/>
      <c r="Y524" s="23"/>
      <c r="Z524" s="190"/>
    </row>
    <row r="525" spans="1:26" x14ac:dyDescent="0.25">
      <c r="B525" s="55" t="s">
        <v>228</v>
      </c>
      <c r="C525" s="145"/>
      <c r="E525" s="21"/>
      <c r="F525" s="125"/>
      <c r="G525" s="145"/>
      <c r="J525" s="126"/>
      <c r="K525" s="21"/>
      <c r="L525" s="187"/>
      <c r="M525" s="127"/>
      <c r="N525" s="150"/>
      <c r="P525" s="129"/>
      <c r="Q525" s="190"/>
      <c r="T525" s="130"/>
      <c r="U525" s="23"/>
      <c r="V525" s="188"/>
      <c r="W525" s="131"/>
      <c r="X525" s="154"/>
      <c r="Y525" s="23"/>
      <c r="Z525" s="190"/>
    </row>
    <row r="526" spans="1:26" x14ac:dyDescent="0.25">
      <c r="A526" s="95">
        <v>330.2</v>
      </c>
      <c r="B526" s="19" t="s">
        <v>64</v>
      </c>
      <c r="C526" s="145"/>
      <c r="D526" s="146">
        <v>3711.84</v>
      </c>
      <c r="E526" s="21"/>
      <c r="F526" s="182">
        <v>50770</v>
      </c>
      <c r="G526" s="148"/>
      <c r="H526" s="182" t="s">
        <v>65</v>
      </c>
      <c r="J526" s="183">
        <v>0</v>
      </c>
      <c r="K526" s="21"/>
      <c r="L526" s="149">
        <f t="shared" ref="L526:L533" si="40">+ROUND(N526*D526/100,0)</f>
        <v>75</v>
      </c>
      <c r="M526" s="127"/>
      <c r="N526" s="184">
        <v>2.02</v>
      </c>
      <c r="P526" s="155">
        <v>50770</v>
      </c>
      <c r="Q526" s="152"/>
      <c r="R526" s="155" t="s">
        <v>65</v>
      </c>
      <c r="T526" s="159">
        <v>0</v>
      </c>
      <c r="U526" s="23"/>
      <c r="V526" s="153">
        <v>77</v>
      </c>
      <c r="W526" s="131"/>
      <c r="X526" s="162">
        <v>2.0699999999999998</v>
      </c>
      <c r="Y526" s="23"/>
      <c r="Z526" s="152">
        <f t="shared" ref="Z526:Z533" si="41">+V526-L526</f>
        <v>2</v>
      </c>
    </row>
    <row r="527" spans="1:26" x14ac:dyDescent="0.25">
      <c r="A527" s="95">
        <v>330.4</v>
      </c>
      <c r="B527" s="19" t="s">
        <v>209</v>
      </c>
      <c r="C527" s="145"/>
      <c r="D527" s="146">
        <v>3166.96</v>
      </c>
      <c r="E527" s="21"/>
      <c r="F527" s="182">
        <v>50770</v>
      </c>
      <c r="G527" s="148"/>
      <c r="H527" s="182" t="s">
        <v>65</v>
      </c>
      <c r="J527" s="183">
        <v>0</v>
      </c>
      <c r="K527" s="21"/>
      <c r="L527" s="149">
        <f t="shared" si="40"/>
        <v>43</v>
      </c>
      <c r="M527" s="127"/>
      <c r="N527" s="184">
        <v>1.36</v>
      </c>
      <c r="P527" s="155">
        <v>50770</v>
      </c>
      <c r="Q527" s="152"/>
      <c r="R527" s="155" t="s">
        <v>65</v>
      </c>
      <c r="T527" s="159">
        <v>0</v>
      </c>
      <c r="U527" s="23"/>
      <c r="V527" s="153">
        <v>43</v>
      </c>
      <c r="W527" s="131"/>
      <c r="X527" s="162">
        <v>1.36</v>
      </c>
      <c r="Y527" s="23"/>
      <c r="Z527" s="152">
        <f t="shared" si="41"/>
        <v>0</v>
      </c>
    </row>
    <row r="528" spans="1:26" x14ac:dyDescent="0.25">
      <c r="A528" s="95">
        <v>331</v>
      </c>
      <c r="B528" s="36" t="s">
        <v>66</v>
      </c>
      <c r="C528" s="145"/>
      <c r="D528" s="146">
        <v>6386083.4100000001</v>
      </c>
      <c r="E528" s="21"/>
      <c r="F528" s="182">
        <v>50770</v>
      </c>
      <c r="G528" s="148"/>
      <c r="H528" s="182" t="s">
        <v>67</v>
      </c>
      <c r="J528" s="183">
        <v>-3</v>
      </c>
      <c r="K528" s="21"/>
      <c r="L528" s="149">
        <f t="shared" si="40"/>
        <v>176895</v>
      </c>
      <c r="M528" s="127"/>
      <c r="N528" s="184">
        <v>2.77</v>
      </c>
      <c r="P528" s="155">
        <v>50770</v>
      </c>
      <c r="Q528" s="152"/>
      <c r="R528" s="155" t="s">
        <v>190</v>
      </c>
      <c r="T528" s="159">
        <v>-1</v>
      </c>
      <c r="U528" s="23"/>
      <c r="V528" s="153">
        <v>248494</v>
      </c>
      <c r="W528" s="131"/>
      <c r="X528" s="162">
        <v>3.89</v>
      </c>
      <c r="Y528" s="23"/>
      <c r="Z528" s="152">
        <f t="shared" si="41"/>
        <v>71599</v>
      </c>
    </row>
    <row r="529" spans="1:26" x14ac:dyDescent="0.25">
      <c r="A529" s="95">
        <v>332</v>
      </c>
      <c r="B529" s="19" t="s">
        <v>191</v>
      </c>
      <c r="C529" s="145"/>
      <c r="D529" s="146">
        <v>37438155.200000003</v>
      </c>
      <c r="E529" s="21"/>
      <c r="F529" s="182">
        <v>50770</v>
      </c>
      <c r="G529" s="148"/>
      <c r="H529" s="182" t="s">
        <v>192</v>
      </c>
      <c r="J529" s="183">
        <v>-2</v>
      </c>
      <c r="K529" s="21"/>
      <c r="L529" s="149">
        <f t="shared" si="40"/>
        <v>1224228</v>
      </c>
      <c r="M529" s="127"/>
      <c r="N529" s="184">
        <v>3.27</v>
      </c>
      <c r="P529" s="155">
        <v>50770</v>
      </c>
      <c r="Q529" s="152"/>
      <c r="R529" s="155" t="s">
        <v>193</v>
      </c>
      <c r="T529" s="159">
        <v>-1</v>
      </c>
      <c r="U529" s="23"/>
      <c r="V529" s="153">
        <v>1311162</v>
      </c>
      <c r="W529" s="131"/>
      <c r="X529" s="162">
        <v>3.5</v>
      </c>
      <c r="Y529" s="23"/>
      <c r="Z529" s="152">
        <f t="shared" si="41"/>
        <v>86934</v>
      </c>
    </row>
    <row r="530" spans="1:26" x14ac:dyDescent="0.25">
      <c r="A530" s="95">
        <v>333</v>
      </c>
      <c r="B530" s="19" t="s">
        <v>194</v>
      </c>
      <c r="C530" s="145"/>
      <c r="D530" s="146">
        <v>4232911.96</v>
      </c>
      <c r="E530" s="21"/>
      <c r="F530" s="182">
        <v>50770</v>
      </c>
      <c r="G530" s="148"/>
      <c r="H530" s="182" t="s">
        <v>195</v>
      </c>
      <c r="J530" s="183">
        <v>-4</v>
      </c>
      <c r="K530" s="21"/>
      <c r="L530" s="149">
        <f t="shared" si="40"/>
        <v>134607</v>
      </c>
      <c r="M530" s="127"/>
      <c r="N530" s="184">
        <v>3.18</v>
      </c>
      <c r="P530" s="155">
        <v>50770</v>
      </c>
      <c r="Q530" s="152"/>
      <c r="R530" s="155" t="s">
        <v>196</v>
      </c>
      <c r="T530" s="159">
        <v>-3</v>
      </c>
      <c r="U530" s="23"/>
      <c r="V530" s="153">
        <v>144242</v>
      </c>
      <c r="W530" s="131"/>
      <c r="X530" s="162">
        <v>3.41</v>
      </c>
      <c r="Y530" s="23"/>
      <c r="Z530" s="152">
        <f t="shared" si="41"/>
        <v>9635</v>
      </c>
    </row>
    <row r="531" spans="1:26" x14ac:dyDescent="0.25">
      <c r="A531" s="95">
        <v>334</v>
      </c>
      <c r="B531" s="19" t="s">
        <v>75</v>
      </c>
      <c r="C531" s="145"/>
      <c r="D531" s="146">
        <v>6662234.3200000003</v>
      </c>
      <c r="E531" s="21"/>
      <c r="F531" s="182">
        <v>50770</v>
      </c>
      <c r="G531" s="148"/>
      <c r="H531" s="182" t="s">
        <v>197</v>
      </c>
      <c r="J531" s="183">
        <v>-5</v>
      </c>
      <c r="K531" s="21"/>
      <c r="L531" s="149">
        <f t="shared" si="40"/>
        <v>222519</v>
      </c>
      <c r="M531" s="127"/>
      <c r="N531" s="184">
        <v>3.34</v>
      </c>
      <c r="P531" s="155">
        <v>50770</v>
      </c>
      <c r="Q531" s="152"/>
      <c r="R531" s="155" t="s">
        <v>197</v>
      </c>
      <c r="T531" s="159">
        <v>-2</v>
      </c>
      <c r="U531" s="23"/>
      <c r="V531" s="153">
        <v>272781</v>
      </c>
      <c r="W531" s="131"/>
      <c r="X531" s="162">
        <v>4.09</v>
      </c>
      <c r="Y531" s="23"/>
      <c r="Z531" s="152">
        <f t="shared" si="41"/>
        <v>50262</v>
      </c>
    </row>
    <row r="532" spans="1:26" x14ac:dyDescent="0.25">
      <c r="A532" s="95">
        <v>335</v>
      </c>
      <c r="B532" s="36" t="s">
        <v>78</v>
      </c>
      <c r="C532" s="145"/>
      <c r="D532" s="146">
        <v>18667.52</v>
      </c>
      <c r="E532" s="21"/>
      <c r="F532" s="182">
        <v>50770</v>
      </c>
      <c r="G532" s="148"/>
      <c r="H532" s="182" t="s">
        <v>198</v>
      </c>
      <c r="J532" s="183">
        <v>-2</v>
      </c>
      <c r="K532" s="21"/>
      <c r="L532" s="149">
        <f t="shared" si="40"/>
        <v>569</v>
      </c>
      <c r="M532" s="127"/>
      <c r="N532" s="184">
        <v>3.05</v>
      </c>
      <c r="P532" s="155">
        <v>50770</v>
      </c>
      <c r="Q532" s="152"/>
      <c r="R532" s="155" t="s">
        <v>198</v>
      </c>
      <c r="T532" s="159">
        <v>-1</v>
      </c>
      <c r="U532" s="23"/>
      <c r="V532" s="153">
        <v>581</v>
      </c>
      <c r="W532" s="131"/>
      <c r="X532" s="162">
        <v>3.11</v>
      </c>
      <c r="Y532" s="23"/>
      <c r="Z532" s="152">
        <f t="shared" si="41"/>
        <v>12</v>
      </c>
    </row>
    <row r="533" spans="1:26" x14ac:dyDescent="0.25">
      <c r="A533" s="95">
        <v>336</v>
      </c>
      <c r="B533" s="19" t="s">
        <v>199</v>
      </c>
      <c r="C533" s="148"/>
      <c r="D533" s="146">
        <v>1043283.7</v>
      </c>
      <c r="E533" s="21"/>
      <c r="F533" s="182">
        <v>50770</v>
      </c>
      <c r="G533" s="148"/>
      <c r="H533" s="182" t="s">
        <v>67</v>
      </c>
      <c r="J533" s="183">
        <v>-3</v>
      </c>
      <c r="K533" s="21"/>
      <c r="L533" s="149">
        <f t="shared" si="40"/>
        <v>29629</v>
      </c>
      <c r="M533" s="127"/>
      <c r="N533" s="184">
        <v>2.84</v>
      </c>
      <c r="P533" s="155">
        <v>50770</v>
      </c>
      <c r="Q533" s="152"/>
      <c r="R533" s="155" t="s">
        <v>200</v>
      </c>
      <c r="T533" s="159">
        <v>-2</v>
      </c>
      <c r="U533" s="23"/>
      <c r="V533" s="153">
        <v>48864</v>
      </c>
      <c r="W533" s="131"/>
      <c r="X533" s="162">
        <v>4.68</v>
      </c>
      <c r="Y533" s="23"/>
      <c r="Z533" s="152">
        <f t="shared" si="41"/>
        <v>19235</v>
      </c>
    </row>
    <row r="534" spans="1:26" x14ac:dyDescent="0.25">
      <c r="B534" s="42" t="s">
        <v>229</v>
      </c>
      <c r="C534" s="148"/>
      <c r="D534" s="166">
        <f>+SUBTOTAL(9,D526:D533)</f>
        <v>55788214.910000011</v>
      </c>
      <c r="E534" s="56"/>
      <c r="F534" s="147"/>
      <c r="G534" s="148"/>
      <c r="J534" s="126"/>
      <c r="K534" s="56"/>
      <c r="L534" s="167">
        <f>+SUBTOTAL(9,L526:L533)</f>
        <v>1788565</v>
      </c>
      <c r="M534" s="127"/>
      <c r="N534" s="150">
        <f>+ROUND(L534/$D534*100,2)</f>
        <v>3.21</v>
      </c>
      <c r="P534" s="151"/>
      <c r="Q534" s="152"/>
      <c r="T534" s="130"/>
      <c r="U534" s="57"/>
      <c r="V534" s="168">
        <f>+SUBTOTAL(9,V526:V533)</f>
        <v>2026244</v>
      </c>
      <c r="W534" s="131"/>
      <c r="X534" s="154">
        <f>+ROUND(V534/D534*100,2)</f>
        <v>3.63</v>
      </c>
      <c r="Y534" s="23"/>
      <c r="Z534" s="191">
        <f>+SUBTOTAL(9,Z526:Z533)</f>
        <v>237679</v>
      </c>
    </row>
    <row r="535" spans="1:26" x14ac:dyDescent="0.25">
      <c r="C535" s="148"/>
      <c r="D535" s="146"/>
      <c r="E535" s="21"/>
      <c r="F535" s="147"/>
      <c r="G535" s="148"/>
      <c r="J535" s="126"/>
      <c r="K535" s="21"/>
      <c r="L535" s="187"/>
      <c r="M535" s="127"/>
      <c r="N535" s="150"/>
      <c r="P535" s="151"/>
      <c r="Q535" s="152"/>
      <c r="T535" s="130"/>
      <c r="U535" s="23"/>
      <c r="V535" s="188"/>
      <c r="W535" s="131"/>
      <c r="X535" s="154"/>
      <c r="Y535" s="23"/>
      <c r="Z535" s="152"/>
    </row>
    <row r="536" spans="1:26" x14ac:dyDescent="0.25">
      <c r="B536" s="55" t="s">
        <v>230</v>
      </c>
      <c r="C536" s="148"/>
      <c r="D536" s="146"/>
      <c r="E536" s="21"/>
      <c r="F536" s="147"/>
      <c r="G536" s="148"/>
      <c r="J536" s="126"/>
      <c r="K536" s="21"/>
      <c r="L536" s="187"/>
      <c r="M536" s="127"/>
      <c r="N536" s="150"/>
      <c r="P536" s="151"/>
      <c r="Q536" s="152"/>
      <c r="T536" s="130"/>
      <c r="U536" s="23"/>
      <c r="V536" s="188"/>
      <c r="W536" s="131"/>
      <c r="X536" s="154"/>
      <c r="Y536" s="23"/>
      <c r="Z536" s="152"/>
    </row>
    <row r="537" spans="1:26" x14ac:dyDescent="0.25">
      <c r="A537" s="95">
        <v>331</v>
      </c>
      <c r="B537" s="36" t="s">
        <v>66</v>
      </c>
      <c r="C537" s="145"/>
      <c r="D537" s="146">
        <v>638466.24</v>
      </c>
      <c r="E537" s="21"/>
      <c r="F537" s="182">
        <v>43465</v>
      </c>
      <c r="G537" s="148"/>
      <c r="H537" s="182" t="s">
        <v>67</v>
      </c>
      <c r="J537" s="183">
        <v>0</v>
      </c>
      <c r="K537" s="21"/>
      <c r="L537" s="149">
        <f t="shared" ref="L537:L542" si="42">+ROUND(N537*D537/100,0)</f>
        <v>34860</v>
      </c>
      <c r="M537" s="127"/>
      <c r="N537" s="184">
        <v>5.46</v>
      </c>
      <c r="P537" s="155">
        <v>58075</v>
      </c>
      <c r="Q537" s="152"/>
      <c r="R537" s="155" t="s">
        <v>190</v>
      </c>
      <c r="T537" s="159">
        <v>-4</v>
      </c>
      <c r="U537" s="23"/>
      <c r="V537" s="153">
        <v>5196</v>
      </c>
      <c r="W537" s="131"/>
      <c r="X537" s="162">
        <v>0.81</v>
      </c>
      <c r="Y537" s="23"/>
      <c r="Z537" s="152">
        <f t="shared" ref="Z537:Z542" si="43">+V537-L537</f>
        <v>-29664</v>
      </c>
    </row>
    <row r="538" spans="1:26" x14ac:dyDescent="0.25">
      <c r="A538" s="95">
        <v>332</v>
      </c>
      <c r="B538" s="19" t="s">
        <v>191</v>
      </c>
      <c r="C538" s="145"/>
      <c r="D538" s="146">
        <v>4512271.92</v>
      </c>
      <c r="E538" s="21"/>
      <c r="F538" s="182">
        <v>43465</v>
      </c>
      <c r="G538" s="148"/>
      <c r="H538" s="182" t="s">
        <v>192</v>
      </c>
      <c r="J538" s="183">
        <v>0</v>
      </c>
      <c r="K538" s="21"/>
      <c r="L538" s="149">
        <f t="shared" si="42"/>
        <v>187259</v>
      </c>
      <c r="M538" s="127"/>
      <c r="N538" s="184">
        <v>4.1500000000000004</v>
      </c>
      <c r="P538" s="155">
        <v>58075</v>
      </c>
      <c r="Q538" s="152"/>
      <c r="R538" s="155" t="s">
        <v>193</v>
      </c>
      <c r="T538" s="159">
        <v>-5</v>
      </c>
      <c r="U538" s="23"/>
      <c r="V538" s="153">
        <v>4878</v>
      </c>
      <c r="W538" s="131"/>
      <c r="X538" s="162">
        <v>0.11</v>
      </c>
      <c r="Y538" s="23"/>
      <c r="Z538" s="152">
        <f t="shared" si="43"/>
        <v>-182381</v>
      </c>
    </row>
    <row r="539" spans="1:26" x14ac:dyDescent="0.25">
      <c r="A539" s="95">
        <v>333</v>
      </c>
      <c r="B539" s="19" t="s">
        <v>194</v>
      </c>
      <c r="C539" s="145"/>
      <c r="D539" s="146">
        <v>1818870.65</v>
      </c>
      <c r="E539" s="21"/>
      <c r="F539" s="182">
        <v>43465</v>
      </c>
      <c r="G539" s="148"/>
      <c r="H539" s="182" t="s">
        <v>195</v>
      </c>
      <c r="J539" s="183">
        <v>0</v>
      </c>
      <c r="K539" s="21"/>
      <c r="L539" s="149">
        <f t="shared" si="42"/>
        <v>86578</v>
      </c>
      <c r="M539" s="127"/>
      <c r="N539" s="184">
        <v>4.76</v>
      </c>
      <c r="P539" s="155">
        <v>58075</v>
      </c>
      <c r="Q539" s="152"/>
      <c r="R539" s="155" t="s">
        <v>196</v>
      </c>
      <c r="T539" s="159">
        <v>-9</v>
      </c>
      <c r="U539" s="23"/>
      <c r="V539" s="153">
        <v>5756</v>
      </c>
      <c r="W539" s="131"/>
      <c r="X539" s="162">
        <v>0.32</v>
      </c>
      <c r="Y539" s="23"/>
      <c r="Z539" s="152">
        <f t="shared" si="43"/>
        <v>-80822</v>
      </c>
    </row>
    <row r="540" spans="1:26" x14ac:dyDescent="0.25">
      <c r="A540" s="95">
        <v>334</v>
      </c>
      <c r="B540" s="19" t="s">
        <v>75</v>
      </c>
      <c r="C540" s="145"/>
      <c r="D540" s="146">
        <v>1850160.66</v>
      </c>
      <c r="E540" s="21"/>
      <c r="F540" s="182">
        <v>43465</v>
      </c>
      <c r="G540" s="148"/>
      <c r="H540" s="182" t="s">
        <v>197</v>
      </c>
      <c r="J540" s="183">
        <v>-1</v>
      </c>
      <c r="K540" s="21"/>
      <c r="L540" s="149">
        <f t="shared" si="42"/>
        <v>97133</v>
      </c>
      <c r="M540" s="127"/>
      <c r="N540" s="184">
        <v>5.25</v>
      </c>
      <c r="P540" s="155">
        <v>58075</v>
      </c>
      <c r="Q540" s="152"/>
      <c r="R540" s="155" t="s">
        <v>197</v>
      </c>
      <c r="T540" s="159">
        <v>-5</v>
      </c>
      <c r="U540" s="23"/>
      <c r="V540" s="153">
        <v>28251</v>
      </c>
      <c r="W540" s="131"/>
      <c r="X540" s="162">
        <v>1.53</v>
      </c>
      <c r="Y540" s="23"/>
      <c r="Z540" s="152">
        <f t="shared" si="43"/>
        <v>-68882</v>
      </c>
    </row>
    <row r="541" spans="1:26" x14ac:dyDescent="0.25">
      <c r="A541" s="95">
        <v>335</v>
      </c>
      <c r="B541" s="36" t="s">
        <v>78</v>
      </c>
      <c r="C541" s="145"/>
      <c r="D541" s="146">
        <v>61277.01</v>
      </c>
      <c r="E541" s="21"/>
      <c r="F541" s="182">
        <v>43465</v>
      </c>
      <c r="G541" s="148"/>
      <c r="H541" s="182" t="s">
        <v>198</v>
      </c>
      <c r="J541" s="183">
        <v>0</v>
      </c>
      <c r="K541" s="21"/>
      <c r="L541" s="149">
        <f t="shared" si="42"/>
        <v>2586</v>
      </c>
      <c r="M541" s="127"/>
      <c r="N541" s="184">
        <v>4.22</v>
      </c>
      <c r="P541" s="155">
        <v>58075</v>
      </c>
      <c r="Q541" s="152"/>
      <c r="R541" s="155" t="s">
        <v>198</v>
      </c>
      <c r="T541" s="159">
        <v>-3</v>
      </c>
      <c r="U541" s="23"/>
      <c r="V541" s="153">
        <v>59</v>
      </c>
      <c r="W541" s="131"/>
      <c r="X541" s="162">
        <v>0.1</v>
      </c>
      <c r="Y541" s="23"/>
      <c r="Z541" s="152">
        <f t="shared" si="43"/>
        <v>-2527</v>
      </c>
    </row>
    <row r="542" spans="1:26" x14ac:dyDescent="0.25">
      <c r="A542" s="95">
        <v>336</v>
      </c>
      <c r="B542" s="19" t="s">
        <v>199</v>
      </c>
      <c r="C542" s="145"/>
      <c r="D542" s="146">
        <v>296556.09000000003</v>
      </c>
      <c r="E542" s="21"/>
      <c r="F542" s="182">
        <v>43465</v>
      </c>
      <c r="G542" s="148"/>
      <c r="H542" s="182" t="s">
        <v>67</v>
      </c>
      <c r="J542" s="183">
        <v>-1</v>
      </c>
      <c r="K542" s="21"/>
      <c r="L542" s="149">
        <f t="shared" si="42"/>
        <v>9757</v>
      </c>
      <c r="M542" s="127"/>
      <c r="N542" s="184">
        <v>3.29</v>
      </c>
      <c r="P542" s="155">
        <v>58075</v>
      </c>
      <c r="Q542" s="152"/>
      <c r="R542" s="155" t="s">
        <v>200</v>
      </c>
      <c r="T542" s="159">
        <v>-6</v>
      </c>
      <c r="U542" s="23"/>
      <c r="V542" s="153">
        <v>5468</v>
      </c>
      <c r="W542" s="131"/>
      <c r="X542" s="162">
        <v>1.84</v>
      </c>
      <c r="Y542" s="23"/>
      <c r="Z542" s="152">
        <f t="shared" si="43"/>
        <v>-4289</v>
      </c>
    </row>
    <row r="543" spans="1:26" x14ac:dyDescent="0.25">
      <c r="B543" s="42" t="s">
        <v>231</v>
      </c>
      <c r="C543" s="148"/>
      <c r="D543" s="166">
        <f>+SUBTOTAL(9,D536:D542)</f>
        <v>9177602.5700000003</v>
      </c>
      <c r="E543" s="56"/>
      <c r="F543" s="147"/>
      <c r="G543" s="148"/>
      <c r="J543" s="126"/>
      <c r="K543" s="56"/>
      <c r="L543" s="167">
        <f>+SUBTOTAL(9,L536:L542)</f>
        <v>418173</v>
      </c>
      <c r="M543" s="127"/>
      <c r="N543" s="150">
        <f>+ROUND(L543/$D543*100,2)</f>
        <v>4.5599999999999996</v>
      </c>
      <c r="P543" s="151"/>
      <c r="Q543" s="152"/>
      <c r="T543" s="130"/>
      <c r="U543" s="57"/>
      <c r="V543" s="168">
        <f>+SUBTOTAL(9,V536:V542)</f>
        <v>49608</v>
      </c>
      <c r="W543" s="131"/>
      <c r="X543" s="154">
        <f>+ROUND(V543/D543*100,2)</f>
        <v>0.54</v>
      </c>
      <c r="Y543" s="23"/>
      <c r="Z543" s="191">
        <f>+SUBTOTAL(9,Z536:Z542)</f>
        <v>-368565</v>
      </c>
    </row>
    <row r="544" spans="1:26" x14ac:dyDescent="0.25">
      <c r="C544" s="145"/>
      <c r="E544" s="21"/>
      <c r="F544" s="125"/>
      <c r="G544" s="145"/>
      <c r="J544" s="126"/>
      <c r="K544" s="21"/>
      <c r="L544" s="187"/>
      <c r="M544" s="127"/>
      <c r="N544" s="150"/>
      <c r="P544" s="129"/>
      <c r="Q544" s="190"/>
      <c r="T544" s="130"/>
      <c r="U544" s="23"/>
      <c r="V544" s="188"/>
      <c r="W544" s="131"/>
      <c r="X544" s="154"/>
      <c r="Y544" s="23"/>
      <c r="Z544" s="190"/>
    </row>
    <row r="545" spans="1:26" x14ac:dyDescent="0.25">
      <c r="B545" s="55" t="s">
        <v>232</v>
      </c>
      <c r="C545" s="145"/>
      <c r="E545" s="21"/>
      <c r="F545" s="125"/>
      <c r="G545" s="145"/>
      <c r="J545" s="126"/>
      <c r="K545" s="21"/>
      <c r="L545" s="187"/>
      <c r="M545" s="127"/>
      <c r="N545" s="150"/>
      <c r="P545" s="129"/>
      <c r="Q545" s="190"/>
      <c r="T545" s="130"/>
      <c r="U545" s="23"/>
      <c r="V545" s="188"/>
      <c r="W545" s="131"/>
      <c r="X545" s="154"/>
      <c r="Y545" s="23"/>
      <c r="Z545" s="190"/>
    </row>
    <row r="546" spans="1:26" x14ac:dyDescent="0.25">
      <c r="A546" s="95">
        <v>331</v>
      </c>
      <c r="B546" s="36" t="s">
        <v>66</v>
      </c>
      <c r="C546" s="145"/>
      <c r="D546" s="146">
        <v>178276.13</v>
      </c>
      <c r="E546" s="21"/>
      <c r="F546" s="182">
        <v>44196</v>
      </c>
      <c r="G546" s="148"/>
      <c r="H546" s="182" t="s">
        <v>67</v>
      </c>
      <c r="J546" s="183">
        <v>-1</v>
      </c>
      <c r="K546" s="21"/>
      <c r="L546" s="149">
        <f t="shared" ref="L546:L551" si="44">+ROUND(N546*D546/100,0)</f>
        <v>9003</v>
      </c>
      <c r="M546" s="127"/>
      <c r="N546" s="184">
        <v>5.05</v>
      </c>
      <c r="P546" s="155">
        <v>45657</v>
      </c>
      <c r="Q546" s="152"/>
      <c r="R546" s="155" t="s">
        <v>190</v>
      </c>
      <c r="T546" s="159">
        <v>0</v>
      </c>
      <c r="U546" s="23"/>
      <c r="V546" s="153">
        <v>0</v>
      </c>
      <c r="W546" s="131"/>
      <c r="X546" s="162">
        <v>0</v>
      </c>
      <c r="Y546" s="23"/>
      <c r="Z546" s="152">
        <f t="shared" ref="Z546:Z551" si="45">+V546-L546</f>
        <v>-9003</v>
      </c>
    </row>
    <row r="547" spans="1:26" x14ac:dyDescent="0.25">
      <c r="A547" s="95">
        <v>332</v>
      </c>
      <c r="B547" s="19" t="s">
        <v>191</v>
      </c>
      <c r="C547" s="145"/>
      <c r="D547" s="146">
        <v>1128334.33</v>
      </c>
      <c r="E547" s="21"/>
      <c r="F547" s="182">
        <v>44196</v>
      </c>
      <c r="G547" s="148"/>
      <c r="H547" s="182" t="s">
        <v>192</v>
      </c>
      <c r="J547" s="183">
        <v>-1</v>
      </c>
      <c r="K547" s="21"/>
      <c r="L547" s="149">
        <f t="shared" si="44"/>
        <v>55514</v>
      </c>
      <c r="M547" s="127"/>
      <c r="N547" s="184">
        <v>4.92</v>
      </c>
      <c r="P547" s="155">
        <v>45657</v>
      </c>
      <c r="Q547" s="152"/>
      <c r="R547" s="155" t="s">
        <v>193</v>
      </c>
      <c r="T547" s="159">
        <v>0</v>
      </c>
      <c r="U547" s="23"/>
      <c r="V547" s="153">
        <v>0</v>
      </c>
      <c r="W547" s="131"/>
      <c r="X547" s="162">
        <v>0</v>
      </c>
      <c r="Y547" s="23"/>
      <c r="Z547" s="152">
        <f t="shared" si="45"/>
        <v>-55514</v>
      </c>
    </row>
    <row r="548" spans="1:26" x14ac:dyDescent="0.25">
      <c r="A548" s="95">
        <v>333</v>
      </c>
      <c r="B548" s="19" t="s">
        <v>194</v>
      </c>
      <c r="C548" s="145"/>
      <c r="D548" s="146">
        <v>457106.15</v>
      </c>
      <c r="E548" s="21"/>
      <c r="F548" s="182">
        <v>44196</v>
      </c>
      <c r="G548" s="148"/>
      <c r="H548" s="182" t="s">
        <v>195</v>
      </c>
      <c r="J548" s="183">
        <v>-1</v>
      </c>
      <c r="K548" s="21"/>
      <c r="L548" s="149">
        <f t="shared" si="44"/>
        <v>20296</v>
      </c>
      <c r="M548" s="127"/>
      <c r="N548" s="184">
        <v>4.4400000000000004</v>
      </c>
      <c r="P548" s="155">
        <v>45657</v>
      </c>
      <c r="Q548" s="152"/>
      <c r="R548" s="155" t="s">
        <v>196</v>
      </c>
      <c r="T548" s="159">
        <v>-1</v>
      </c>
      <c r="U548" s="23"/>
      <c r="V548" s="153">
        <v>0</v>
      </c>
      <c r="W548" s="131"/>
      <c r="X548" s="162">
        <v>0</v>
      </c>
      <c r="Y548" s="23"/>
      <c r="Z548" s="152">
        <f t="shared" si="45"/>
        <v>-20296</v>
      </c>
    </row>
    <row r="549" spans="1:26" x14ac:dyDescent="0.25">
      <c r="A549" s="95">
        <v>334</v>
      </c>
      <c r="B549" s="19" t="s">
        <v>75</v>
      </c>
      <c r="C549" s="145"/>
      <c r="D549" s="146">
        <v>688071.3</v>
      </c>
      <c r="E549" s="21"/>
      <c r="F549" s="182">
        <v>44196</v>
      </c>
      <c r="G549" s="148"/>
      <c r="H549" s="182" t="s">
        <v>197</v>
      </c>
      <c r="J549" s="183">
        <v>-1</v>
      </c>
      <c r="K549" s="21"/>
      <c r="L549" s="149">
        <f t="shared" si="44"/>
        <v>37569</v>
      </c>
      <c r="M549" s="127"/>
      <c r="N549" s="184">
        <v>5.46</v>
      </c>
      <c r="P549" s="155">
        <v>45657</v>
      </c>
      <c r="Q549" s="152"/>
      <c r="R549" s="155" t="s">
        <v>197</v>
      </c>
      <c r="T549" s="159">
        <v>0</v>
      </c>
      <c r="U549" s="23"/>
      <c r="V549" s="153">
        <v>5244</v>
      </c>
      <c r="W549" s="131"/>
      <c r="X549" s="162">
        <v>0.76</v>
      </c>
      <c r="Y549" s="23"/>
      <c r="Z549" s="152">
        <f t="shared" si="45"/>
        <v>-32325</v>
      </c>
    </row>
    <row r="550" spans="1:26" x14ac:dyDescent="0.25">
      <c r="A550" s="95">
        <v>335</v>
      </c>
      <c r="B550" s="36" t="s">
        <v>78</v>
      </c>
      <c r="C550" s="145"/>
      <c r="D550" s="146">
        <v>7735.35</v>
      </c>
      <c r="E550" s="21"/>
      <c r="F550" s="182">
        <v>44196</v>
      </c>
      <c r="G550" s="148"/>
      <c r="H550" s="182" t="s">
        <v>198</v>
      </c>
      <c r="J550" s="183">
        <v>-1</v>
      </c>
      <c r="K550" s="21"/>
      <c r="L550" s="149">
        <f t="shared" si="44"/>
        <v>280</v>
      </c>
      <c r="M550" s="127"/>
      <c r="N550" s="184">
        <v>3.62</v>
      </c>
      <c r="P550" s="155">
        <v>45657</v>
      </c>
      <c r="Q550" s="152"/>
      <c r="R550" s="155" t="s">
        <v>198</v>
      </c>
      <c r="T550" s="159">
        <v>0</v>
      </c>
      <c r="U550" s="23"/>
      <c r="V550" s="153">
        <v>0</v>
      </c>
      <c r="W550" s="131"/>
      <c r="X550" s="162">
        <v>0</v>
      </c>
      <c r="Y550" s="23"/>
      <c r="Z550" s="152">
        <f t="shared" si="45"/>
        <v>-280</v>
      </c>
    </row>
    <row r="551" spans="1:26" x14ac:dyDescent="0.25">
      <c r="A551" s="95">
        <v>336</v>
      </c>
      <c r="B551" s="19" t="s">
        <v>199</v>
      </c>
      <c r="C551" s="145"/>
      <c r="D551" s="146">
        <v>21343.78</v>
      </c>
      <c r="E551" s="21"/>
      <c r="F551" s="182">
        <v>44196</v>
      </c>
      <c r="G551" s="148"/>
      <c r="H551" s="182" t="s">
        <v>67</v>
      </c>
      <c r="J551" s="183">
        <v>-2</v>
      </c>
      <c r="K551" s="21"/>
      <c r="L551" s="149">
        <f t="shared" si="44"/>
        <v>382</v>
      </c>
      <c r="M551" s="127"/>
      <c r="N551" s="184">
        <v>1.79</v>
      </c>
      <c r="P551" s="155">
        <v>45657</v>
      </c>
      <c r="Q551" s="152"/>
      <c r="R551" s="155" t="s">
        <v>200</v>
      </c>
      <c r="T551" s="159">
        <v>0</v>
      </c>
      <c r="U551" s="23"/>
      <c r="V551" s="153">
        <v>2033</v>
      </c>
      <c r="W551" s="131"/>
      <c r="X551" s="162">
        <v>9.5299999999999994</v>
      </c>
      <c r="Y551" s="23"/>
      <c r="Z551" s="152">
        <f t="shared" si="45"/>
        <v>1651</v>
      </c>
    </row>
    <row r="552" spans="1:26" x14ac:dyDescent="0.25">
      <c r="B552" s="42" t="s">
        <v>233</v>
      </c>
      <c r="C552" s="148"/>
      <c r="D552" s="166">
        <f>+SUBTOTAL(9,D545:D551)</f>
        <v>2480867.04</v>
      </c>
      <c r="E552" s="56"/>
      <c r="F552" s="147"/>
      <c r="G552" s="148"/>
      <c r="J552" s="126"/>
      <c r="K552" s="56"/>
      <c r="L552" s="167">
        <f>+SUBTOTAL(9,L545:L551)</f>
        <v>123044</v>
      </c>
      <c r="M552" s="127"/>
      <c r="N552" s="150">
        <f>+ROUND(L552/$D552*100,2)</f>
        <v>4.96</v>
      </c>
      <c r="P552" s="151"/>
      <c r="Q552" s="152"/>
      <c r="T552" s="130"/>
      <c r="U552" s="57"/>
      <c r="V552" s="168">
        <f>+SUBTOTAL(9,V545:V551)</f>
        <v>7277</v>
      </c>
      <c r="W552" s="131"/>
      <c r="X552" s="154">
        <f>+ROUND(V552/D552*100,2)</f>
        <v>0.28999999999999998</v>
      </c>
      <c r="Y552" s="23"/>
      <c r="Z552" s="191">
        <f>+SUBTOTAL(9,Z545:Z551)</f>
        <v>-115767</v>
      </c>
    </row>
    <row r="553" spans="1:26" x14ac:dyDescent="0.25">
      <c r="C553" s="145"/>
      <c r="E553" s="21"/>
      <c r="F553" s="125"/>
      <c r="G553" s="145"/>
      <c r="J553" s="126"/>
      <c r="K553" s="21"/>
      <c r="L553" s="187"/>
      <c r="M553" s="127"/>
      <c r="N553" s="150"/>
      <c r="P553" s="129"/>
      <c r="Q553" s="190"/>
      <c r="T553" s="130"/>
      <c r="U553" s="23"/>
      <c r="V553" s="188"/>
      <c r="W553" s="131"/>
      <c r="X553" s="154"/>
      <c r="Y553" s="23"/>
      <c r="Z553" s="190"/>
    </row>
    <row r="554" spans="1:26" x14ac:dyDescent="0.25">
      <c r="B554" s="55" t="s">
        <v>234</v>
      </c>
      <c r="C554" s="145"/>
      <c r="E554" s="21"/>
      <c r="F554" s="125"/>
      <c r="G554" s="145"/>
      <c r="J554" s="126"/>
      <c r="K554" s="21"/>
      <c r="L554" s="187"/>
      <c r="M554" s="127"/>
      <c r="N554" s="150"/>
      <c r="P554" s="129"/>
      <c r="Q554" s="190"/>
      <c r="T554" s="130"/>
      <c r="U554" s="23"/>
      <c r="V554" s="188"/>
      <c r="W554" s="131"/>
      <c r="X554" s="154"/>
      <c r="Y554" s="23"/>
      <c r="Z554" s="190"/>
    </row>
    <row r="555" spans="1:26" x14ac:dyDescent="0.25">
      <c r="A555" s="95">
        <v>331</v>
      </c>
      <c r="B555" s="36" t="s">
        <v>66</v>
      </c>
      <c r="C555" s="145"/>
      <c r="D555" s="146">
        <v>178830.37</v>
      </c>
      <c r="E555" s="21"/>
      <c r="F555" s="182">
        <v>47848</v>
      </c>
      <c r="G555" s="148"/>
      <c r="H555" s="182" t="s">
        <v>67</v>
      </c>
      <c r="J555" s="183">
        <v>-3</v>
      </c>
      <c r="K555" s="21"/>
      <c r="L555" s="149">
        <f t="shared" ref="L555:L559" si="46">+ROUND(N555*D555/100,0)</f>
        <v>4256</v>
      </c>
      <c r="M555" s="127"/>
      <c r="N555" s="184">
        <v>2.38</v>
      </c>
      <c r="P555" s="155">
        <v>47848</v>
      </c>
      <c r="Q555" s="152"/>
      <c r="R555" s="155" t="s">
        <v>190</v>
      </c>
      <c r="T555" s="159">
        <v>-1</v>
      </c>
      <c r="U555" s="23"/>
      <c r="V555" s="153">
        <v>4454</v>
      </c>
      <c r="W555" s="131"/>
      <c r="X555" s="162">
        <v>2.4900000000000002</v>
      </c>
      <c r="Y555" s="23"/>
      <c r="Z555" s="152">
        <f t="shared" ref="Z555:Z559" si="47">+V555-L555</f>
        <v>198</v>
      </c>
    </row>
    <row r="556" spans="1:26" x14ac:dyDescent="0.25">
      <c r="A556" s="95">
        <v>332</v>
      </c>
      <c r="B556" s="19" t="s">
        <v>191</v>
      </c>
      <c r="C556" s="145"/>
      <c r="D556" s="146">
        <v>1214217.53</v>
      </c>
      <c r="E556" s="21"/>
      <c r="F556" s="182">
        <v>47848</v>
      </c>
      <c r="G556" s="148"/>
      <c r="H556" s="182" t="s">
        <v>192</v>
      </c>
      <c r="J556" s="183">
        <v>-2</v>
      </c>
      <c r="K556" s="21"/>
      <c r="L556" s="149">
        <f t="shared" si="46"/>
        <v>43226</v>
      </c>
      <c r="M556" s="127"/>
      <c r="N556" s="184">
        <v>3.56</v>
      </c>
      <c r="P556" s="155">
        <v>47848</v>
      </c>
      <c r="Q556" s="152"/>
      <c r="R556" s="155" t="s">
        <v>193</v>
      </c>
      <c r="T556" s="159">
        <v>-1</v>
      </c>
      <c r="U556" s="23"/>
      <c r="V556" s="153">
        <v>66031</v>
      </c>
      <c r="W556" s="131"/>
      <c r="X556" s="162">
        <v>5.44</v>
      </c>
      <c r="Y556" s="23"/>
      <c r="Z556" s="152">
        <f t="shared" si="47"/>
        <v>22805</v>
      </c>
    </row>
    <row r="557" spans="1:26" x14ac:dyDescent="0.25">
      <c r="A557" s="95">
        <v>333</v>
      </c>
      <c r="B557" s="19" t="s">
        <v>194</v>
      </c>
      <c r="C557" s="145"/>
      <c r="D557" s="146">
        <v>512486.86</v>
      </c>
      <c r="E557" s="21"/>
      <c r="F557" s="182">
        <v>47848</v>
      </c>
      <c r="G557" s="148"/>
      <c r="H557" s="182" t="s">
        <v>195</v>
      </c>
      <c r="J557" s="183">
        <v>-3</v>
      </c>
      <c r="K557" s="21"/>
      <c r="L557" s="149">
        <f t="shared" si="46"/>
        <v>12915</v>
      </c>
      <c r="M557" s="127"/>
      <c r="N557" s="184">
        <v>2.52</v>
      </c>
      <c r="P557" s="155">
        <v>47848</v>
      </c>
      <c r="Q557" s="152"/>
      <c r="R557" s="155" t="s">
        <v>196</v>
      </c>
      <c r="T557" s="159">
        <v>-2</v>
      </c>
      <c r="U557" s="23"/>
      <c r="V557" s="153">
        <v>14109</v>
      </c>
      <c r="W557" s="131"/>
      <c r="X557" s="162">
        <v>2.75</v>
      </c>
      <c r="Y557" s="23"/>
      <c r="Z557" s="152">
        <f t="shared" si="47"/>
        <v>1194</v>
      </c>
    </row>
    <row r="558" spans="1:26" x14ac:dyDescent="0.25">
      <c r="A558" s="95">
        <v>334</v>
      </c>
      <c r="B558" s="19" t="s">
        <v>75</v>
      </c>
      <c r="C558" s="145"/>
      <c r="D558" s="146">
        <v>219946.79</v>
      </c>
      <c r="E558" s="21"/>
      <c r="F558" s="182">
        <v>47848</v>
      </c>
      <c r="G558" s="148"/>
      <c r="H558" s="182" t="s">
        <v>197</v>
      </c>
      <c r="J558" s="183">
        <v>-3</v>
      </c>
      <c r="K558" s="21"/>
      <c r="L558" s="149">
        <f t="shared" si="46"/>
        <v>6224</v>
      </c>
      <c r="M558" s="127"/>
      <c r="N558" s="184">
        <v>2.83</v>
      </c>
      <c r="P558" s="155">
        <v>47848</v>
      </c>
      <c r="Q558" s="152"/>
      <c r="R558" s="155" t="s">
        <v>197</v>
      </c>
      <c r="T558" s="159">
        <v>-1</v>
      </c>
      <c r="U558" s="23"/>
      <c r="V558" s="153">
        <v>9564</v>
      </c>
      <c r="W558" s="131"/>
      <c r="X558" s="162">
        <v>4.3499999999999996</v>
      </c>
      <c r="Y558" s="23"/>
      <c r="Z558" s="152">
        <f t="shared" si="47"/>
        <v>3340</v>
      </c>
    </row>
    <row r="559" spans="1:26" x14ac:dyDescent="0.25">
      <c r="A559" s="95">
        <v>336</v>
      </c>
      <c r="B559" s="19" t="s">
        <v>199</v>
      </c>
      <c r="C559" s="145"/>
      <c r="D559" s="146">
        <v>214821.25</v>
      </c>
      <c r="E559" s="21"/>
      <c r="F559" s="182">
        <v>47848</v>
      </c>
      <c r="G559" s="148"/>
      <c r="H559" s="182" t="s">
        <v>67</v>
      </c>
      <c r="J559" s="183">
        <v>-1</v>
      </c>
      <c r="K559" s="21"/>
      <c r="L559" s="149">
        <f t="shared" si="46"/>
        <v>10913</v>
      </c>
      <c r="M559" s="127"/>
      <c r="N559" s="184">
        <v>5.08</v>
      </c>
      <c r="P559" s="155">
        <v>47848</v>
      </c>
      <c r="Q559" s="152"/>
      <c r="R559" s="155" t="s">
        <v>200</v>
      </c>
      <c r="T559" s="159">
        <v>0</v>
      </c>
      <c r="U559" s="23"/>
      <c r="V559" s="153">
        <v>18462</v>
      </c>
      <c r="W559" s="131"/>
      <c r="X559" s="162">
        <v>8.59</v>
      </c>
      <c r="Y559" s="23"/>
      <c r="Z559" s="152">
        <f t="shared" si="47"/>
        <v>7549</v>
      </c>
    </row>
    <row r="560" spans="1:26" x14ac:dyDescent="0.25">
      <c r="B560" s="42" t="s">
        <v>235</v>
      </c>
      <c r="C560" s="148"/>
      <c r="D560" s="166">
        <f>+SUBTOTAL(9,D553:D559)</f>
        <v>2340302.7999999998</v>
      </c>
      <c r="E560" s="56"/>
      <c r="F560" s="147"/>
      <c r="G560" s="148"/>
      <c r="J560" s="126"/>
      <c r="K560" s="56"/>
      <c r="L560" s="167">
        <f>+SUBTOTAL(9,L553:L559)</f>
        <v>77534</v>
      </c>
      <c r="M560" s="127"/>
      <c r="N560" s="150">
        <f>+ROUND(L560/$D560*100,2)</f>
        <v>3.31</v>
      </c>
      <c r="P560" s="151"/>
      <c r="Q560" s="152"/>
      <c r="T560" s="130"/>
      <c r="U560" s="57"/>
      <c r="V560" s="168">
        <f>+SUBTOTAL(9,V553:V559)</f>
        <v>112620</v>
      </c>
      <c r="W560" s="131"/>
      <c r="X560" s="154">
        <f>+ROUND(V560/D560*100,2)</f>
        <v>4.8099999999999996</v>
      </c>
      <c r="Y560" s="23"/>
      <c r="Z560" s="191">
        <f>+SUBTOTAL(9,Z553:Z559)</f>
        <v>35086</v>
      </c>
    </row>
    <row r="561" spans="1:26" x14ac:dyDescent="0.25">
      <c r="C561" s="145"/>
      <c r="E561" s="21"/>
      <c r="F561" s="125"/>
      <c r="G561" s="145"/>
      <c r="J561" s="126"/>
      <c r="K561" s="21"/>
      <c r="L561" s="187"/>
      <c r="M561" s="127"/>
      <c r="N561" s="150"/>
      <c r="P561" s="129"/>
      <c r="Q561" s="190"/>
      <c r="T561" s="130"/>
      <c r="U561" s="23"/>
      <c r="V561" s="188"/>
      <c r="W561" s="131"/>
      <c r="X561" s="154"/>
      <c r="Y561" s="23"/>
      <c r="Z561" s="190"/>
    </row>
    <row r="562" spans="1:26" x14ac:dyDescent="0.25">
      <c r="B562" s="55" t="s">
        <v>236</v>
      </c>
      <c r="C562" s="145"/>
      <c r="E562" s="21"/>
      <c r="F562" s="125"/>
      <c r="G562" s="145"/>
      <c r="J562" s="126"/>
      <c r="K562" s="21"/>
      <c r="L562" s="187"/>
      <c r="M562" s="127"/>
      <c r="N562" s="150"/>
      <c r="P562" s="129"/>
      <c r="Q562" s="190"/>
      <c r="T562" s="130"/>
      <c r="U562" s="23"/>
      <c r="V562" s="188"/>
      <c r="W562" s="131"/>
      <c r="X562" s="154"/>
      <c r="Y562" s="23"/>
      <c r="Z562" s="190"/>
    </row>
    <row r="563" spans="1:26" x14ac:dyDescent="0.25">
      <c r="A563" s="95">
        <v>330.2</v>
      </c>
      <c r="B563" s="19" t="s">
        <v>64</v>
      </c>
      <c r="C563" s="145"/>
      <c r="D563" s="146">
        <v>6277412.5899999999</v>
      </c>
      <c r="E563" s="21"/>
      <c r="F563" s="182">
        <v>58075</v>
      </c>
      <c r="G563" s="148"/>
      <c r="H563" s="182" t="s">
        <v>65</v>
      </c>
      <c r="J563" s="183">
        <v>0</v>
      </c>
      <c r="K563" s="21"/>
      <c r="L563" s="149">
        <f t="shared" ref="L563:L570" si="48">+ROUND(N563*D563/100,0)</f>
        <v>53986</v>
      </c>
      <c r="M563" s="127"/>
      <c r="N563" s="184">
        <v>0.86</v>
      </c>
      <c r="P563" s="155">
        <v>58075</v>
      </c>
      <c r="Q563" s="152"/>
      <c r="R563" s="155" t="s">
        <v>65</v>
      </c>
      <c r="T563" s="159">
        <v>0</v>
      </c>
      <c r="U563" s="23"/>
      <c r="V563" s="153">
        <v>61403</v>
      </c>
      <c r="W563" s="131"/>
      <c r="X563" s="162">
        <v>0.98</v>
      </c>
      <c r="Y563" s="23"/>
      <c r="Z563" s="152">
        <f t="shared" ref="Z563:Z570" si="49">+V563-L563</f>
        <v>7417</v>
      </c>
    </row>
    <row r="564" spans="1:26" x14ac:dyDescent="0.25">
      <c r="A564" s="95">
        <v>330.5</v>
      </c>
      <c r="B564" s="19" t="s">
        <v>220</v>
      </c>
      <c r="C564" s="145"/>
      <c r="D564" s="146">
        <v>97228.11</v>
      </c>
      <c r="E564" s="21"/>
      <c r="F564" s="182">
        <v>58075</v>
      </c>
      <c r="G564" s="148"/>
      <c r="H564" s="182" t="s">
        <v>65</v>
      </c>
      <c r="J564" s="183">
        <v>0</v>
      </c>
      <c r="K564" s="21"/>
      <c r="L564" s="149">
        <f t="shared" si="48"/>
        <v>856</v>
      </c>
      <c r="M564" s="127"/>
      <c r="N564" s="184">
        <v>0.88</v>
      </c>
      <c r="P564" s="155">
        <v>58075</v>
      </c>
      <c r="Q564" s="152"/>
      <c r="R564" s="155" t="s">
        <v>65</v>
      </c>
      <c r="T564" s="159">
        <v>0</v>
      </c>
      <c r="U564" s="23"/>
      <c r="V564" s="153">
        <v>968</v>
      </c>
      <c r="W564" s="131"/>
      <c r="X564" s="162">
        <v>1</v>
      </c>
      <c r="Y564" s="23"/>
      <c r="Z564" s="152">
        <f t="shared" si="49"/>
        <v>112</v>
      </c>
    </row>
    <row r="565" spans="1:26" x14ac:dyDescent="0.25">
      <c r="A565" s="95">
        <v>331</v>
      </c>
      <c r="B565" s="36" t="s">
        <v>66</v>
      </c>
      <c r="C565" s="148"/>
      <c r="D565" s="146">
        <v>72227624.689999998</v>
      </c>
      <c r="E565" s="21"/>
      <c r="F565" s="182">
        <v>58075</v>
      </c>
      <c r="G565" s="148"/>
      <c r="H565" s="182" t="s">
        <v>67</v>
      </c>
      <c r="J565" s="183">
        <v>-4</v>
      </c>
      <c r="K565" s="21"/>
      <c r="L565" s="149">
        <f t="shared" si="48"/>
        <v>1632344</v>
      </c>
      <c r="M565" s="127"/>
      <c r="N565" s="184">
        <v>2.2599999999999998</v>
      </c>
      <c r="P565" s="155">
        <v>58075</v>
      </c>
      <c r="Q565" s="152"/>
      <c r="R565" s="155" t="s">
        <v>190</v>
      </c>
      <c r="T565" s="159">
        <v>-3</v>
      </c>
      <c r="U565" s="23"/>
      <c r="V565" s="153">
        <v>1650595</v>
      </c>
      <c r="W565" s="131"/>
      <c r="X565" s="162">
        <v>2.29</v>
      </c>
      <c r="Y565" s="23"/>
      <c r="Z565" s="152">
        <f t="shared" si="49"/>
        <v>18251</v>
      </c>
    </row>
    <row r="566" spans="1:26" x14ac:dyDescent="0.25">
      <c r="A566" s="95">
        <v>332</v>
      </c>
      <c r="B566" s="19" t="s">
        <v>191</v>
      </c>
      <c r="C566" s="145"/>
      <c r="D566" s="146">
        <v>54242493.340000004</v>
      </c>
      <c r="E566" s="21"/>
      <c r="F566" s="182">
        <v>58075</v>
      </c>
      <c r="G566" s="148"/>
      <c r="H566" s="182" t="s">
        <v>192</v>
      </c>
      <c r="J566" s="183">
        <v>-7</v>
      </c>
      <c r="K566" s="21"/>
      <c r="L566" s="149">
        <f t="shared" si="48"/>
        <v>759395</v>
      </c>
      <c r="M566" s="127"/>
      <c r="N566" s="184">
        <v>1.4</v>
      </c>
      <c r="P566" s="155">
        <v>58075</v>
      </c>
      <c r="Q566" s="152"/>
      <c r="R566" s="155" t="s">
        <v>193</v>
      </c>
      <c r="T566" s="159">
        <v>-6</v>
      </c>
      <c r="U566" s="23"/>
      <c r="V566" s="153">
        <v>879760</v>
      </c>
      <c r="W566" s="131"/>
      <c r="X566" s="162">
        <v>1.62</v>
      </c>
      <c r="Y566" s="23"/>
      <c r="Z566" s="152">
        <f t="shared" si="49"/>
        <v>120365</v>
      </c>
    </row>
    <row r="567" spans="1:26" x14ac:dyDescent="0.25">
      <c r="A567" s="95">
        <v>333</v>
      </c>
      <c r="B567" s="19" t="s">
        <v>194</v>
      </c>
      <c r="C567" s="145"/>
      <c r="D567" s="146">
        <v>16182529.75</v>
      </c>
      <c r="E567" s="21"/>
      <c r="F567" s="182">
        <v>58075</v>
      </c>
      <c r="G567" s="148"/>
      <c r="H567" s="182" t="s">
        <v>195</v>
      </c>
      <c r="J567" s="183">
        <v>-16</v>
      </c>
      <c r="K567" s="21"/>
      <c r="L567" s="149">
        <f t="shared" si="48"/>
        <v>263775</v>
      </c>
      <c r="M567" s="127"/>
      <c r="N567" s="184">
        <v>1.63</v>
      </c>
      <c r="P567" s="155">
        <v>58075</v>
      </c>
      <c r="Q567" s="152"/>
      <c r="R567" s="155" t="s">
        <v>196</v>
      </c>
      <c r="T567" s="159">
        <v>-10</v>
      </c>
      <c r="U567" s="23"/>
      <c r="V567" s="153">
        <v>326508</v>
      </c>
      <c r="W567" s="131"/>
      <c r="X567" s="162">
        <v>2.02</v>
      </c>
      <c r="Y567" s="23"/>
      <c r="Z567" s="152">
        <f t="shared" si="49"/>
        <v>62733</v>
      </c>
    </row>
    <row r="568" spans="1:26" x14ac:dyDescent="0.25">
      <c r="A568" s="95">
        <v>334</v>
      </c>
      <c r="B568" s="19" t="s">
        <v>75</v>
      </c>
      <c r="C568" s="145"/>
      <c r="D568" s="146">
        <v>7836131.1399999997</v>
      </c>
      <c r="E568" s="21"/>
      <c r="F568" s="182">
        <v>58075</v>
      </c>
      <c r="G568" s="148"/>
      <c r="H568" s="182" t="s">
        <v>197</v>
      </c>
      <c r="J568" s="183">
        <v>-8</v>
      </c>
      <c r="K568" s="21"/>
      <c r="L568" s="149">
        <f t="shared" si="48"/>
        <v>179447</v>
      </c>
      <c r="M568" s="127"/>
      <c r="N568" s="184">
        <v>2.29</v>
      </c>
      <c r="P568" s="155">
        <v>58075</v>
      </c>
      <c r="Q568" s="152"/>
      <c r="R568" s="155" t="s">
        <v>197</v>
      </c>
      <c r="T568" s="159">
        <v>-5</v>
      </c>
      <c r="U568" s="23"/>
      <c r="V568" s="153">
        <v>195011</v>
      </c>
      <c r="W568" s="131"/>
      <c r="X568" s="162">
        <v>2.4900000000000002</v>
      </c>
      <c r="Y568" s="23"/>
      <c r="Z568" s="152">
        <f t="shared" si="49"/>
        <v>15564</v>
      </c>
    </row>
    <row r="569" spans="1:26" x14ac:dyDescent="0.25">
      <c r="A569" s="95">
        <v>335</v>
      </c>
      <c r="B569" s="36" t="s">
        <v>78</v>
      </c>
      <c r="C569" s="145"/>
      <c r="D569" s="146">
        <v>397837.44</v>
      </c>
      <c r="E569" s="21"/>
      <c r="F569" s="182">
        <v>58075</v>
      </c>
      <c r="G569" s="148"/>
      <c r="H569" s="182" t="s">
        <v>198</v>
      </c>
      <c r="J569" s="183">
        <v>-5</v>
      </c>
      <c r="K569" s="21"/>
      <c r="L569" s="149">
        <f t="shared" si="48"/>
        <v>5808</v>
      </c>
      <c r="M569" s="127"/>
      <c r="N569" s="184">
        <v>1.46</v>
      </c>
      <c r="P569" s="155">
        <v>58075</v>
      </c>
      <c r="Q569" s="152"/>
      <c r="R569" s="155" t="s">
        <v>198</v>
      </c>
      <c r="T569" s="159">
        <v>-5</v>
      </c>
      <c r="U569" s="23"/>
      <c r="V569" s="153">
        <v>6393</v>
      </c>
      <c r="W569" s="131"/>
      <c r="X569" s="162">
        <v>1.61</v>
      </c>
      <c r="Y569" s="23"/>
      <c r="Z569" s="152">
        <f t="shared" si="49"/>
        <v>585</v>
      </c>
    </row>
    <row r="570" spans="1:26" x14ac:dyDescent="0.25">
      <c r="A570" s="95">
        <v>336</v>
      </c>
      <c r="B570" s="19" t="s">
        <v>199</v>
      </c>
      <c r="C570" s="145"/>
      <c r="D570" s="146">
        <v>1126019.28</v>
      </c>
      <c r="E570" s="21"/>
      <c r="F570" s="182">
        <v>58075</v>
      </c>
      <c r="G570" s="148"/>
      <c r="H570" s="182" t="s">
        <v>67</v>
      </c>
      <c r="J570" s="183">
        <v>-5</v>
      </c>
      <c r="K570" s="21"/>
      <c r="L570" s="149">
        <f t="shared" si="48"/>
        <v>22295</v>
      </c>
      <c r="M570" s="127"/>
      <c r="N570" s="184">
        <v>1.98</v>
      </c>
      <c r="P570" s="155">
        <v>58075</v>
      </c>
      <c r="Q570" s="152"/>
      <c r="R570" s="155" t="s">
        <v>200</v>
      </c>
      <c r="T570" s="159">
        <v>-6</v>
      </c>
      <c r="U570" s="23"/>
      <c r="V570" s="153">
        <v>23585</v>
      </c>
      <c r="W570" s="131"/>
      <c r="X570" s="162">
        <v>2.09</v>
      </c>
      <c r="Y570" s="23"/>
      <c r="Z570" s="152">
        <f t="shared" si="49"/>
        <v>1290</v>
      </c>
    </row>
    <row r="571" spans="1:26" x14ac:dyDescent="0.25">
      <c r="B571" s="42" t="s">
        <v>237</v>
      </c>
      <c r="C571" s="148"/>
      <c r="D571" s="166">
        <f>+SUBTOTAL(9,D563:D570)</f>
        <v>158387276.34</v>
      </c>
      <c r="E571" s="56"/>
      <c r="F571" s="147"/>
      <c r="G571" s="148"/>
      <c r="J571" s="126"/>
      <c r="K571" s="56"/>
      <c r="L571" s="167">
        <f>+SUBTOTAL(9,L563:L570)</f>
        <v>2917906</v>
      </c>
      <c r="M571" s="127"/>
      <c r="N571" s="150">
        <f>+ROUND(L571/$D571*100,2)</f>
        <v>1.84</v>
      </c>
      <c r="P571" s="151"/>
      <c r="Q571" s="152"/>
      <c r="T571" s="130"/>
      <c r="U571" s="57"/>
      <c r="V571" s="168">
        <f>+SUBTOTAL(9,V563:V570)</f>
        <v>3144223</v>
      </c>
      <c r="W571" s="131"/>
      <c r="X571" s="154">
        <f>+ROUND(V571/D571*100,2)</f>
        <v>1.99</v>
      </c>
      <c r="Y571" s="23"/>
      <c r="Z571" s="191">
        <f>+SUBTOTAL(9,Z563:Z570)</f>
        <v>226317</v>
      </c>
    </row>
    <row r="572" spans="1:26" x14ac:dyDescent="0.25">
      <c r="C572" s="145"/>
      <c r="E572" s="21"/>
      <c r="F572" s="125"/>
      <c r="G572" s="145"/>
      <c r="J572" s="126"/>
      <c r="K572" s="21"/>
      <c r="L572" s="187"/>
      <c r="M572" s="127"/>
      <c r="N572" s="150"/>
      <c r="P572" s="129"/>
      <c r="Q572" s="190"/>
      <c r="T572" s="130"/>
      <c r="U572" s="23"/>
      <c r="V572" s="188"/>
      <c r="W572" s="131"/>
      <c r="X572" s="154"/>
      <c r="Y572" s="23"/>
      <c r="Z572" s="190"/>
    </row>
    <row r="573" spans="1:26" x14ac:dyDescent="0.25">
      <c r="B573" s="55" t="s">
        <v>238</v>
      </c>
      <c r="C573" s="145"/>
      <c r="E573" s="21"/>
      <c r="F573" s="125"/>
      <c r="G573" s="145"/>
      <c r="J573" s="126"/>
      <c r="K573" s="21"/>
      <c r="L573" s="187"/>
      <c r="M573" s="127"/>
      <c r="N573" s="150"/>
      <c r="P573" s="129"/>
      <c r="Q573" s="190"/>
      <c r="T573" s="130"/>
      <c r="U573" s="23"/>
      <c r="V573" s="188"/>
      <c r="W573" s="131"/>
      <c r="X573" s="154"/>
      <c r="Y573" s="23"/>
      <c r="Z573" s="190"/>
    </row>
    <row r="574" spans="1:26" x14ac:dyDescent="0.25">
      <c r="A574" s="95">
        <v>331</v>
      </c>
      <c r="B574" s="36" t="s">
        <v>66</v>
      </c>
      <c r="C574" s="145"/>
      <c r="D574" s="146">
        <v>399606</v>
      </c>
      <c r="E574" s="21"/>
      <c r="F574" s="182">
        <v>51501</v>
      </c>
      <c r="G574" s="148"/>
      <c r="H574" s="182" t="s">
        <v>67</v>
      </c>
      <c r="J574" s="183">
        <v>-3</v>
      </c>
      <c r="K574" s="21"/>
      <c r="L574" s="149">
        <f t="shared" ref="L574:L578" si="50">+ROUND(N574*D574/100,0)</f>
        <v>8592</v>
      </c>
      <c r="M574" s="127"/>
      <c r="N574" s="184">
        <v>2.15</v>
      </c>
      <c r="P574" s="155">
        <v>47483</v>
      </c>
      <c r="Q574" s="152"/>
      <c r="R574" s="155" t="s">
        <v>190</v>
      </c>
      <c r="T574" s="159">
        <v>-1</v>
      </c>
      <c r="U574" s="23"/>
      <c r="V574" s="153">
        <v>17029</v>
      </c>
      <c r="W574" s="131"/>
      <c r="X574" s="162">
        <v>4.26</v>
      </c>
      <c r="Y574" s="23"/>
      <c r="Z574" s="152">
        <f t="shared" ref="Z574:Z578" si="51">+V574-L574</f>
        <v>8437</v>
      </c>
    </row>
    <row r="575" spans="1:26" x14ac:dyDescent="0.25">
      <c r="A575" s="95">
        <v>332</v>
      </c>
      <c r="B575" s="19" t="s">
        <v>191</v>
      </c>
      <c r="C575" s="145"/>
      <c r="D575" s="146">
        <v>102775.01</v>
      </c>
      <c r="E575" s="21"/>
      <c r="F575" s="182">
        <v>51501</v>
      </c>
      <c r="G575" s="148"/>
      <c r="H575" s="182" t="s">
        <v>192</v>
      </c>
      <c r="J575" s="183">
        <v>-2</v>
      </c>
      <c r="K575" s="21"/>
      <c r="L575" s="149">
        <f t="shared" si="50"/>
        <v>2097</v>
      </c>
      <c r="M575" s="127"/>
      <c r="N575" s="184">
        <v>2.04</v>
      </c>
      <c r="P575" s="155">
        <v>47483</v>
      </c>
      <c r="Q575" s="152"/>
      <c r="R575" s="155" t="s">
        <v>193</v>
      </c>
      <c r="T575" s="159">
        <v>-1</v>
      </c>
      <c r="U575" s="23"/>
      <c r="V575" s="153">
        <v>4271</v>
      </c>
      <c r="W575" s="131"/>
      <c r="X575" s="162">
        <v>4.16</v>
      </c>
      <c r="Y575" s="23"/>
      <c r="Z575" s="152">
        <f t="shared" si="51"/>
        <v>2174</v>
      </c>
    </row>
    <row r="576" spans="1:26" x14ac:dyDescent="0.25">
      <c r="A576" s="95">
        <v>333</v>
      </c>
      <c r="B576" s="19" t="s">
        <v>194</v>
      </c>
      <c r="C576" s="145"/>
      <c r="D576" s="146">
        <v>489802.44</v>
      </c>
      <c r="E576" s="21"/>
      <c r="F576" s="182">
        <v>51501</v>
      </c>
      <c r="G576" s="148"/>
      <c r="H576" s="182" t="s">
        <v>195</v>
      </c>
      <c r="J576" s="183">
        <v>-7</v>
      </c>
      <c r="K576" s="21"/>
      <c r="L576" s="149">
        <f t="shared" si="50"/>
        <v>11070</v>
      </c>
      <c r="M576" s="127"/>
      <c r="N576" s="184">
        <v>2.2599999999999998</v>
      </c>
      <c r="P576" s="155">
        <v>47483</v>
      </c>
      <c r="Q576" s="152"/>
      <c r="R576" s="155" t="s">
        <v>196</v>
      </c>
      <c r="T576" s="159">
        <v>-2</v>
      </c>
      <c r="U576" s="23"/>
      <c r="V576" s="153">
        <v>21339</v>
      </c>
      <c r="W576" s="131"/>
      <c r="X576" s="162">
        <v>4.3600000000000003</v>
      </c>
      <c r="Y576" s="23"/>
      <c r="Z576" s="152">
        <f t="shared" si="51"/>
        <v>10269</v>
      </c>
    </row>
    <row r="577" spans="1:26" x14ac:dyDescent="0.25">
      <c r="A577" s="95">
        <v>334</v>
      </c>
      <c r="B577" s="19" t="s">
        <v>75</v>
      </c>
      <c r="C577" s="145"/>
      <c r="D577" s="146">
        <v>201146.18</v>
      </c>
      <c r="E577" s="21"/>
      <c r="F577" s="182">
        <v>51501</v>
      </c>
      <c r="G577" s="148"/>
      <c r="H577" s="182" t="s">
        <v>197</v>
      </c>
      <c r="J577" s="183">
        <v>-6</v>
      </c>
      <c r="K577" s="21"/>
      <c r="L577" s="149">
        <f t="shared" si="50"/>
        <v>5290</v>
      </c>
      <c r="M577" s="127"/>
      <c r="N577" s="184">
        <v>2.63</v>
      </c>
      <c r="P577" s="155">
        <v>47483</v>
      </c>
      <c r="Q577" s="152"/>
      <c r="R577" s="155" t="s">
        <v>197</v>
      </c>
      <c r="T577" s="159">
        <v>-1</v>
      </c>
      <c r="U577" s="23"/>
      <c r="V577" s="153">
        <v>10721</v>
      </c>
      <c r="W577" s="131"/>
      <c r="X577" s="162">
        <v>5.33</v>
      </c>
      <c r="Y577" s="23"/>
      <c r="Z577" s="152">
        <f t="shared" si="51"/>
        <v>5431</v>
      </c>
    </row>
    <row r="578" spans="1:26" x14ac:dyDescent="0.25">
      <c r="A578" s="95">
        <v>335</v>
      </c>
      <c r="B578" s="36" t="s">
        <v>78</v>
      </c>
      <c r="C578" s="145"/>
      <c r="D578" s="146">
        <v>20136.62</v>
      </c>
      <c r="E578" s="21"/>
      <c r="F578" s="182">
        <v>51501</v>
      </c>
      <c r="G578" s="148"/>
      <c r="H578" s="182" t="s">
        <v>198</v>
      </c>
      <c r="J578" s="183">
        <v>-2</v>
      </c>
      <c r="K578" s="21"/>
      <c r="L578" s="149">
        <f t="shared" si="50"/>
        <v>461</v>
      </c>
      <c r="M578" s="127"/>
      <c r="N578" s="184">
        <v>2.29</v>
      </c>
      <c r="P578" s="155">
        <v>47483</v>
      </c>
      <c r="Q578" s="152"/>
      <c r="R578" s="155" t="s">
        <v>198</v>
      </c>
      <c r="T578" s="159">
        <v>-1</v>
      </c>
      <c r="U578" s="23"/>
      <c r="V578" s="153">
        <v>874</v>
      </c>
      <c r="W578" s="131"/>
      <c r="X578" s="162">
        <v>4.34</v>
      </c>
      <c r="Y578" s="23"/>
      <c r="Z578" s="152">
        <f t="shared" si="51"/>
        <v>413</v>
      </c>
    </row>
    <row r="579" spans="1:26" x14ac:dyDescent="0.25">
      <c r="B579" s="42" t="s">
        <v>239</v>
      </c>
      <c r="C579" s="148"/>
      <c r="D579" s="166">
        <f>+SUBTOTAL(9,D572:D578)</f>
        <v>1213466.25</v>
      </c>
      <c r="E579" s="56"/>
      <c r="F579" s="147"/>
      <c r="G579" s="148"/>
      <c r="J579" s="126"/>
      <c r="K579" s="56"/>
      <c r="L579" s="167">
        <f>+SUBTOTAL(9,L572:L578)</f>
        <v>27510</v>
      </c>
      <c r="M579" s="127"/>
      <c r="N579" s="150">
        <f>+ROUND(L579/$D579*100,2)</f>
        <v>2.27</v>
      </c>
      <c r="P579" s="151"/>
      <c r="Q579" s="152"/>
      <c r="T579" s="130"/>
      <c r="U579" s="57"/>
      <c r="V579" s="168">
        <f>+SUBTOTAL(9,V572:V578)</f>
        <v>54234</v>
      </c>
      <c r="W579" s="131"/>
      <c r="X579" s="154">
        <f>+ROUND(V579/D579*100,2)</f>
        <v>4.47</v>
      </c>
      <c r="Y579" s="23"/>
      <c r="Z579" s="191">
        <f>+SUBTOTAL(9,Z572:Z578)</f>
        <v>26724</v>
      </c>
    </row>
    <row r="580" spans="1:26" x14ac:dyDescent="0.25">
      <c r="C580" s="145"/>
      <c r="E580" s="21"/>
      <c r="F580" s="125"/>
      <c r="G580" s="145"/>
      <c r="J580" s="126"/>
      <c r="K580" s="21"/>
      <c r="L580" s="187"/>
      <c r="M580" s="127"/>
      <c r="N580" s="150"/>
      <c r="P580" s="129"/>
      <c r="Q580" s="190"/>
      <c r="T580" s="130"/>
      <c r="U580" s="23"/>
      <c r="V580" s="188"/>
      <c r="W580" s="131"/>
      <c r="X580" s="154"/>
      <c r="Y580" s="23"/>
      <c r="Z580" s="190"/>
    </row>
    <row r="581" spans="1:26" x14ac:dyDescent="0.25">
      <c r="B581" s="55" t="s">
        <v>240</v>
      </c>
      <c r="C581" s="145"/>
      <c r="E581" s="21"/>
      <c r="F581" s="125"/>
      <c r="G581" s="145"/>
      <c r="J581" s="126"/>
      <c r="K581" s="21"/>
      <c r="L581" s="187"/>
      <c r="M581" s="127"/>
      <c r="N581" s="150"/>
      <c r="P581" s="129"/>
      <c r="Q581" s="190"/>
      <c r="T581" s="130"/>
      <c r="U581" s="23"/>
      <c r="V581" s="188"/>
      <c r="W581" s="131"/>
      <c r="X581" s="154"/>
      <c r="Y581" s="23"/>
      <c r="Z581" s="190"/>
    </row>
    <row r="582" spans="1:26" x14ac:dyDescent="0.25">
      <c r="A582" s="95">
        <v>331</v>
      </c>
      <c r="B582" s="36" t="s">
        <v>66</v>
      </c>
      <c r="C582" s="145"/>
      <c r="D582" s="146">
        <v>166953.29999999999</v>
      </c>
      <c r="E582" s="21"/>
      <c r="F582" s="182">
        <v>42735</v>
      </c>
      <c r="G582" s="148"/>
      <c r="H582" s="182" t="s">
        <v>67</v>
      </c>
      <c r="J582" s="183">
        <v>0</v>
      </c>
      <c r="K582" s="21"/>
      <c r="L582" s="149">
        <f t="shared" ref="L582:L586" si="52">+ROUND(N582*D582/100,0)</f>
        <v>7363</v>
      </c>
      <c r="M582" s="127"/>
      <c r="N582" s="184">
        <v>4.41</v>
      </c>
      <c r="P582" s="155">
        <v>57710</v>
      </c>
      <c r="Q582" s="152"/>
      <c r="R582" s="155" t="s">
        <v>190</v>
      </c>
      <c r="T582" s="159">
        <v>-4</v>
      </c>
      <c r="U582" s="23"/>
      <c r="V582" s="153">
        <v>0</v>
      </c>
      <c r="W582" s="131"/>
      <c r="X582" s="162">
        <v>0</v>
      </c>
      <c r="Y582" s="23"/>
      <c r="Z582" s="152">
        <f t="shared" ref="Z582:Z586" si="53">+V582-L582</f>
        <v>-7363</v>
      </c>
    </row>
    <row r="583" spans="1:26" x14ac:dyDescent="0.25">
      <c r="A583" s="95">
        <v>332</v>
      </c>
      <c r="B583" s="19" t="s">
        <v>191</v>
      </c>
      <c r="C583" s="145"/>
      <c r="D583" s="146">
        <v>2162974.86</v>
      </c>
      <c r="E583" s="21"/>
      <c r="F583" s="182">
        <v>42735</v>
      </c>
      <c r="G583" s="148"/>
      <c r="H583" s="182" t="s">
        <v>192</v>
      </c>
      <c r="J583" s="183">
        <v>0</v>
      </c>
      <c r="K583" s="21"/>
      <c r="L583" s="149">
        <f t="shared" si="52"/>
        <v>94955</v>
      </c>
      <c r="M583" s="127"/>
      <c r="N583" s="184">
        <v>4.3899999999999997</v>
      </c>
      <c r="P583" s="155">
        <v>57710</v>
      </c>
      <c r="Q583" s="152"/>
      <c r="R583" s="155" t="s">
        <v>193</v>
      </c>
      <c r="T583" s="159">
        <v>-4</v>
      </c>
      <c r="U583" s="23"/>
      <c r="V583" s="153">
        <v>30507</v>
      </c>
      <c r="W583" s="131"/>
      <c r="X583" s="162">
        <v>1.41</v>
      </c>
      <c r="Y583" s="23"/>
      <c r="Z583" s="152">
        <f t="shared" si="53"/>
        <v>-64448</v>
      </c>
    </row>
    <row r="584" spans="1:26" x14ac:dyDescent="0.25">
      <c r="A584" s="95">
        <v>333</v>
      </c>
      <c r="B584" s="19" t="s">
        <v>194</v>
      </c>
      <c r="C584" s="145"/>
      <c r="D584" s="146">
        <v>797430.45</v>
      </c>
      <c r="E584" s="21"/>
      <c r="F584" s="182">
        <v>42735</v>
      </c>
      <c r="G584" s="148"/>
      <c r="H584" s="182" t="s">
        <v>195</v>
      </c>
      <c r="J584" s="183">
        <v>0</v>
      </c>
      <c r="K584" s="21"/>
      <c r="L584" s="149">
        <f t="shared" si="52"/>
        <v>72566</v>
      </c>
      <c r="M584" s="127"/>
      <c r="N584" s="184">
        <v>9.1</v>
      </c>
      <c r="P584" s="155">
        <v>57710</v>
      </c>
      <c r="Q584" s="152"/>
      <c r="R584" s="155" t="s">
        <v>196</v>
      </c>
      <c r="T584" s="159">
        <v>-8</v>
      </c>
      <c r="U584" s="23"/>
      <c r="V584" s="153">
        <v>0</v>
      </c>
      <c r="W584" s="131"/>
      <c r="X584" s="162">
        <v>0</v>
      </c>
      <c r="Y584" s="23"/>
      <c r="Z584" s="152">
        <f t="shared" si="53"/>
        <v>-72566</v>
      </c>
    </row>
    <row r="585" spans="1:26" x14ac:dyDescent="0.25">
      <c r="A585" s="95">
        <v>334</v>
      </c>
      <c r="B585" s="19" t="s">
        <v>75</v>
      </c>
      <c r="C585" s="145"/>
      <c r="D585" s="146">
        <v>739306.32</v>
      </c>
      <c r="E585" s="21"/>
      <c r="F585" s="182">
        <v>42735</v>
      </c>
      <c r="G585" s="148"/>
      <c r="H585" s="182" t="s">
        <v>197</v>
      </c>
      <c r="J585" s="183">
        <v>0</v>
      </c>
      <c r="K585" s="21"/>
      <c r="L585" s="149">
        <f t="shared" si="52"/>
        <v>36891</v>
      </c>
      <c r="M585" s="127"/>
      <c r="N585" s="184">
        <v>4.99</v>
      </c>
      <c r="P585" s="155">
        <v>57710</v>
      </c>
      <c r="Q585" s="152"/>
      <c r="R585" s="155" t="s">
        <v>197</v>
      </c>
      <c r="T585" s="159">
        <v>-6</v>
      </c>
      <c r="U585" s="23"/>
      <c r="V585" s="153">
        <v>0</v>
      </c>
      <c r="W585" s="131"/>
      <c r="X585" s="162">
        <v>0</v>
      </c>
      <c r="Y585" s="23"/>
      <c r="Z585" s="152">
        <f t="shared" si="53"/>
        <v>-36891</v>
      </c>
    </row>
    <row r="586" spans="1:26" x14ac:dyDescent="0.25">
      <c r="A586" s="95">
        <v>336</v>
      </c>
      <c r="B586" s="19" t="s">
        <v>199</v>
      </c>
      <c r="C586" s="148"/>
      <c r="D586" s="146">
        <v>645814.24</v>
      </c>
      <c r="E586" s="21"/>
      <c r="F586" s="182">
        <v>42735</v>
      </c>
      <c r="G586" s="148"/>
      <c r="H586" s="182" t="s">
        <v>67</v>
      </c>
      <c r="J586" s="183">
        <v>0</v>
      </c>
      <c r="K586" s="21"/>
      <c r="L586" s="149">
        <f t="shared" si="52"/>
        <v>30741</v>
      </c>
      <c r="M586" s="127"/>
      <c r="N586" s="184">
        <v>4.76</v>
      </c>
      <c r="P586" s="155">
        <v>57710</v>
      </c>
      <c r="Q586" s="152"/>
      <c r="R586" s="155" t="s">
        <v>200</v>
      </c>
      <c r="T586" s="159">
        <v>-6</v>
      </c>
      <c r="U586" s="23"/>
      <c r="V586" s="153">
        <v>4810</v>
      </c>
      <c r="W586" s="131"/>
      <c r="X586" s="162">
        <v>0.74</v>
      </c>
      <c r="Y586" s="23"/>
      <c r="Z586" s="152">
        <f t="shared" si="53"/>
        <v>-25931</v>
      </c>
    </row>
    <row r="587" spans="1:26" x14ac:dyDescent="0.25">
      <c r="B587" s="42" t="s">
        <v>241</v>
      </c>
      <c r="C587" s="148"/>
      <c r="D587" s="166">
        <f>+SUBTOTAL(9,D580:D586)</f>
        <v>4512479.169999999</v>
      </c>
      <c r="E587" s="56"/>
      <c r="F587" s="147"/>
      <c r="G587" s="148"/>
      <c r="J587" s="126"/>
      <c r="K587" s="56"/>
      <c r="L587" s="167">
        <f>+SUBTOTAL(9,L580:L586)</f>
        <v>242516</v>
      </c>
      <c r="M587" s="127"/>
      <c r="N587" s="150">
        <f>+ROUND(L587/$D587*100,2)</f>
        <v>5.37</v>
      </c>
      <c r="P587" s="151"/>
      <c r="Q587" s="152"/>
      <c r="T587" s="130"/>
      <c r="U587" s="57"/>
      <c r="V587" s="168">
        <f>+SUBTOTAL(9,V580:V586)</f>
        <v>35317</v>
      </c>
      <c r="W587" s="131"/>
      <c r="X587" s="154">
        <f>+ROUND(V587/D587*100,2)</f>
        <v>0.78</v>
      </c>
      <c r="Y587" s="23"/>
      <c r="Z587" s="191">
        <f>+SUBTOTAL(9,Z580:Z586)</f>
        <v>-207199</v>
      </c>
    </row>
    <row r="588" spans="1:26" x14ac:dyDescent="0.25">
      <c r="C588" s="148"/>
      <c r="D588" s="146"/>
      <c r="E588" s="21"/>
      <c r="F588" s="147"/>
      <c r="G588" s="148"/>
      <c r="J588" s="126"/>
      <c r="K588" s="21"/>
      <c r="L588" s="187"/>
      <c r="M588" s="127"/>
      <c r="N588" s="150"/>
      <c r="P588" s="151"/>
      <c r="Q588" s="152"/>
      <c r="T588" s="130"/>
      <c r="U588" s="23"/>
      <c r="V588" s="188"/>
      <c r="W588" s="131"/>
      <c r="X588" s="154"/>
      <c r="Y588" s="23"/>
      <c r="Z588" s="152"/>
    </row>
    <row r="589" spans="1:26" x14ac:dyDescent="0.25">
      <c r="B589" s="55" t="s">
        <v>242</v>
      </c>
      <c r="C589" s="148"/>
      <c r="D589" s="146"/>
      <c r="E589" s="21"/>
      <c r="F589" s="147"/>
      <c r="G589" s="148"/>
      <c r="J589" s="126"/>
      <c r="K589" s="21"/>
      <c r="L589" s="187"/>
      <c r="M589" s="127"/>
      <c r="N589" s="150"/>
      <c r="P589" s="151"/>
      <c r="Q589" s="152"/>
      <c r="T589" s="130"/>
      <c r="U589" s="23"/>
      <c r="V589" s="188"/>
      <c r="W589" s="131"/>
      <c r="X589" s="154"/>
      <c r="Y589" s="23"/>
      <c r="Z589" s="152"/>
    </row>
    <row r="590" spans="1:26" x14ac:dyDescent="0.25">
      <c r="A590" s="95">
        <v>331</v>
      </c>
      <c r="B590" s="36" t="s">
        <v>66</v>
      </c>
      <c r="C590" s="148"/>
      <c r="D590" s="146">
        <v>385147.93</v>
      </c>
      <c r="E590" s="21"/>
      <c r="F590" s="182">
        <v>44196</v>
      </c>
      <c r="G590" s="148"/>
      <c r="H590" s="182" t="s">
        <v>67</v>
      </c>
      <c r="J590" s="183">
        <v>-1</v>
      </c>
      <c r="K590" s="21"/>
      <c r="L590" s="149">
        <f t="shared" ref="L590:L595" si="54">+ROUND(N590*D590/100,0)</f>
        <v>13673</v>
      </c>
      <c r="M590" s="127"/>
      <c r="N590" s="184">
        <v>3.55</v>
      </c>
      <c r="P590" s="155">
        <v>58806</v>
      </c>
      <c r="Q590" s="152"/>
      <c r="R590" s="155" t="s">
        <v>190</v>
      </c>
      <c r="T590" s="159">
        <v>-5</v>
      </c>
      <c r="U590" s="23"/>
      <c r="V590" s="153">
        <v>1657</v>
      </c>
      <c r="W590" s="131"/>
      <c r="X590" s="162">
        <v>0.43</v>
      </c>
      <c r="Y590" s="23"/>
      <c r="Z590" s="152">
        <f t="shared" ref="Z590:Z595" si="55">+V590-L590</f>
        <v>-12016</v>
      </c>
    </row>
    <row r="591" spans="1:26" x14ac:dyDescent="0.25">
      <c r="A591" s="95">
        <v>332</v>
      </c>
      <c r="B591" s="19" t="s">
        <v>191</v>
      </c>
      <c r="C591" s="148"/>
      <c r="D591" s="146">
        <v>1998052.23</v>
      </c>
      <c r="E591" s="21"/>
      <c r="F591" s="182">
        <v>44196</v>
      </c>
      <c r="G591" s="148"/>
      <c r="H591" s="182" t="s">
        <v>192</v>
      </c>
      <c r="J591" s="183">
        <v>-1</v>
      </c>
      <c r="K591" s="21"/>
      <c r="L591" s="149">
        <f t="shared" si="54"/>
        <v>77924</v>
      </c>
      <c r="M591" s="127"/>
      <c r="N591" s="184">
        <v>3.9</v>
      </c>
      <c r="P591" s="155">
        <v>58806</v>
      </c>
      <c r="Q591" s="152"/>
      <c r="R591" s="155" t="s">
        <v>193</v>
      </c>
      <c r="T591" s="159">
        <v>-6</v>
      </c>
      <c r="U591" s="23"/>
      <c r="V591" s="153">
        <v>15869</v>
      </c>
      <c r="W591" s="131"/>
      <c r="X591" s="162">
        <v>0.79</v>
      </c>
      <c r="Y591" s="23"/>
      <c r="Z591" s="152">
        <f t="shared" si="55"/>
        <v>-62055</v>
      </c>
    </row>
    <row r="592" spans="1:26" x14ac:dyDescent="0.25">
      <c r="A592" s="95">
        <v>333</v>
      </c>
      <c r="B592" s="19" t="s">
        <v>194</v>
      </c>
      <c r="C592" s="148"/>
      <c r="D592" s="146">
        <v>922348.07</v>
      </c>
      <c r="E592" s="21"/>
      <c r="F592" s="182">
        <v>44196</v>
      </c>
      <c r="G592" s="148"/>
      <c r="H592" s="182" t="s">
        <v>195</v>
      </c>
      <c r="J592" s="183">
        <v>-1</v>
      </c>
      <c r="K592" s="21"/>
      <c r="L592" s="149">
        <f t="shared" si="54"/>
        <v>38185</v>
      </c>
      <c r="M592" s="127"/>
      <c r="N592" s="184">
        <v>4.1399999999999997</v>
      </c>
      <c r="P592" s="155">
        <v>58806</v>
      </c>
      <c r="Q592" s="152"/>
      <c r="R592" s="155" t="s">
        <v>196</v>
      </c>
      <c r="T592" s="159">
        <v>-11</v>
      </c>
      <c r="U592" s="23"/>
      <c r="V592" s="153">
        <v>6203</v>
      </c>
      <c r="W592" s="131"/>
      <c r="X592" s="162">
        <v>0.67</v>
      </c>
      <c r="Y592" s="23"/>
      <c r="Z592" s="152">
        <f t="shared" si="55"/>
        <v>-31982</v>
      </c>
    </row>
    <row r="593" spans="1:26" x14ac:dyDescent="0.25">
      <c r="A593" s="95">
        <v>334</v>
      </c>
      <c r="B593" s="19" t="s">
        <v>75</v>
      </c>
      <c r="C593" s="148"/>
      <c r="D593" s="146">
        <v>253389.9</v>
      </c>
      <c r="E593" s="21"/>
      <c r="F593" s="182">
        <v>44196</v>
      </c>
      <c r="G593" s="148"/>
      <c r="H593" s="182" t="s">
        <v>197</v>
      </c>
      <c r="J593" s="183">
        <v>-1</v>
      </c>
      <c r="K593" s="21"/>
      <c r="L593" s="149">
        <f t="shared" si="54"/>
        <v>24706</v>
      </c>
      <c r="M593" s="127"/>
      <c r="N593" s="184">
        <v>9.75</v>
      </c>
      <c r="P593" s="155">
        <v>58806</v>
      </c>
      <c r="Q593" s="152"/>
      <c r="R593" s="155" t="s">
        <v>197</v>
      </c>
      <c r="T593" s="159">
        <v>-6</v>
      </c>
      <c r="U593" s="23"/>
      <c r="V593" s="153">
        <v>2632</v>
      </c>
      <c r="W593" s="131"/>
      <c r="X593" s="162">
        <v>1.04</v>
      </c>
      <c r="Y593" s="23"/>
      <c r="Z593" s="152">
        <f t="shared" si="55"/>
        <v>-22074</v>
      </c>
    </row>
    <row r="594" spans="1:26" x14ac:dyDescent="0.25">
      <c r="A594" s="95">
        <v>335</v>
      </c>
      <c r="B594" s="36" t="s">
        <v>78</v>
      </c>
      <c r="C594" s="148"/>
      <c r="D594" s="146">
        <v>21767.82</v>
      </c>
      <c r="E594" s="21"/>
      <c r="F594" s="182">
        <v>44196</v>
      </c>
      <c r="G594" s="148"/>
      <c r="H594" s="182" t="s">
        <v>198</v>
      </c>
      <c r="J594" s="183">
        <v>0</v>
      </c>
      <c r="K594" s="21"/>
      <c r="L594" s="149">
        <f t="shared" si="54"/>
        <v>864</v>
      </c>
      <c r="M594" s="127"/>
      <c r="N594" s="184">
        <v>3.97</v>
      </c>
      <c r="P594" s="155">
        <v>58806</v>
      </c>
      <c r="Q594" s="152"/>
      <c r="R594" s="155" t="s">
        <v>198</v>
      </c>
      <c r="T594" s="159">
        <v>-4</v>
      </c>
      <c r="U594" s="23"/>
      <c r="V594" s="153">
        <v>131</v>
      </c>
      <c r="W594" s="131"/>
      <c r="X594" s="162">
        <v>0.6</v>
      </c>
      <c r="Y594" s="23"/>
      <c r="Z594" s="152">
        <f t="shared" si="55"/>
        <v>-733</v>
      </c>
    </row>
    <row r="595" spans="1:26" x14ac:dyDescent="0.25">
      <c r="A595" s="95">
        <v>336</v>
      </c>
      <c r="B595" s="19" t="s">
        <v>199</v>
      </c>
      <c r="C595" s="148"/>
      <c r="D595" s="146">
        <v>39505.18</v>
      </c>
      <c r="E595" s="21"/>
      <c r="F595" s="182">
        <v>44196</v>
      </c>
      <c r="G595" s="148"/>
      <c r="H595" s="182" t="s">
        <v>67</v>
      </c>
      <c r="J595" s="183">
        <v>-1</v>
      </c>
      <c r="K595" s="21"/>
      <c r="L595" s="149">
        <f t="shared" si="54"/>
        <v>1722</v>
      </c>
      <c r="M595" s="127"/>
      <c r="N595" s="184">
        <v>4.3600000000000003</v>
      </c>
      <c r="P595" s="155">
        <v>58806</v>
      </c>
      <c r="Q595" s="152"/>
      <c r="R595" s="155" t="s">
        <v>200</v>
      </c>
      <c r="T595" s="159">
        <v>-8</v>
      </c>
      <c r="U595" s="23"/>
      <c r="V595" s="153">
        <v>276</v>
      </c>
      <c r="W595" s="131"/>
      <c r="X595" s="162">
        <v>0.7</v>
      </c>
      <c r="Y595" s="23"/>
      <c r="Z595" s="152">
        <f t="shared" si="55"/>
        <v>-1446</v>
      </c>
    </row>
    <row r="596" spans="1:26" x14ac:dyDescent="0.25">
      <c r="B596" s="42" t="s">
        <v>243</v>
      </c>
      <c r="C596" s="148"/>
      <c r="D596" s="166">
        <f>+SUBTOTAL(9,D589:D595)</f>
        <v>3620211.13</v>
      </c>
      <c r="E596" s="56"/>
      <c r="F596" s="147"/>
      <c r="G596" s="148"/>
      <c r="J596" s="126"/>
      <c r="K596" s="56"/>
      <c r="L596" s="167">
        <f>+SUBTOTAL(9,L589:L595)</f>
        <v>157074</v>
      </c>
      <c r="M596" s="127"/>
      <c r="N596" s="150">
        <f>+ROUND(L596/$D596*100,2)</f>
        <v>4.34</v>
      </c>
      <c r="P596" s="151"/>
      <c r="Q596" s="152"/>
      <c r="T596" s="130"/>
      <c r="U596" s="57"/>
      <c r="V596" s="168">
        <f>+SUBTOTAL(9,V589:V595)</f>
        <v>26768</v>
      </c>
      <c r="W596" s="131"/>
      <c r="X596" s="154">
        <f>+ROUND(V596/D596*100,2)</f>
        <v>0.74</v>
      </c>
      <c r="Y596" s="23"/>
      <c r="Z596" s="191">
        <f>+SUBTOTAL(9,Z589:Z595)</f>
        <v>-130306</v>
      </c>
    </row>
    <row r="597" spans="1:26" x14ac:dyDescent="0.25">
      <c r="C597" s="145"/>
      <c r="E597" s="21"/>
      <c r="F597" s="125"/>
      <c r="G597" s="145"/>
      <c r="J597" s="126"/>
      <c r="K597" s="21"/>
      <c r="L597" s="187"/>
      <c r="M597" s="127"/>
      <c r="N597" s="150"/>
      <c r="P597" s="129"/>
      <c r="Q597" s="190"/>
      <c r="T597" s="130"/>
      <c r="U597" s="23"/>
      <c r="V597" s="188"/>
      <c r="W597" s="131"/>
      <c r="X597" s="154"/>
      <c r="Y597" s="23"/>
      <c r="Z597" s="190"/>
    </row>
    <row r="598" spans="1:26" x14ac:dyDescent="0.25">
      <c r="B598" s="55" t="s">
        <v>244</v>
      </c>
      <c r="C598" s="145"/>
      <c r="E598" s="21"/>
      <c r="F598" s="125"/>
      <c r="G598" s="145"/>
      <c r="J598" s="126"/>
      <c r="K598" s="21"/>
      <c r="L598" s="187"/>
      <c r="M598" s="127"/>
      <c r="N598" s="150"/>
      <c r="P598" s="129"/>
      <c r="Q598" s="190"/>
      <c r="T598" s="130"/>
      <c r="U598" s="23"/>
      <c r="V598" s="188"/>
      <c r="W598" s="131"/>
      <c r="X598" s="154"/>
      <c r="Y598" s="23"/>
      <c r="Z598" s="190"/>
    </row>
    <row r="599" spans="1:26" x14ac:dyDescent="0.25">
      <c r="A599" s="95">
        <v>330.2</v>
      </c>
      <c r="B599" s="19" t="s">
        <v>64</v>
      </c>
      <c r="C599" s="145"/>
      <c r="D599" s="146">
        <v>761579.86</v>
      </c>
      <c r="E599" s="21"/>
      <c r="F599" s="182">
        <v>58075</v>
      </c>
      <c r="G599" s="148"/>
      <c r="H599" s="182" t="s">
        <v>65</v>
      </c>
      <c r="J599" s="183">
        <v>0</v>
      </c>
      <c r="K599" s="21"/>
      <c r="L599" s="149">
        <f t="shared" ref="L599:L605" si="56">+ROUND(N599*D599/100,0)</f>
        <v>6245</v>
      </c>
      <c r="M599" s="127"/>
      <c r="N599" s="184">
        <v>0.82</v>
      </c>
      <c r="P599" s="155" t="s">
        <v>493</v>
      </c>
      <c r="Q599" s="152"/>
      <c r="R599" s="155" t="s">
        <v>65</v>
      </c>
      <c r="T599" s="159">
        <v>0</v>
      </c>
      <c r="U599" s="23"/>
      <c r="V599" s="153">
        <v>6098</v>
      </c>
      <c r="W599" s="131"/>
      <c r="X599" s="162">
        <v>0.8</v>
      </c>
      <c r="Y599" s="23"/>
      <c r="Z599" s="152">
        <f t="shared" ref="Z599:Z605" si="57">+V599-L599</f>
        <v>-147</v>
      </c>
    </row>
    <row r="600" spans="1:26" x14ac:dyDescent="0.25">
      <c r="A600" s="95">
        <v>331</v>
      </c>
      <c r="B600" s="36" t="s">
        <v>66</v>
      </c>
      <c r="C600" s="145"/>
      <c r="D600" s="146">
        <v>17477092.870000001</v>
      </c>
      <c r="E600" s="21"/>
      <c r="F600" s="182">
        <v>58075</v>
      </c>
      <c r="G600" s="148"/>
      <c r="H600" s="182" t="s">
        <v>67</v>
      </c>
      <c r="J600" s="183">
        <v>-6</v>
      </c>
      <c r="K600" s="21"/>
      <c r="L600" s="149">
        <f t="shared" si="56"/>
        <v>279633</v>
      </c>
      <c r="M600" s="127"/>
      <c r="N600" s="184">
        <v>1.6</v>
      </c>
      <c r="P600" s="155">
        <v>58075</v>
      </c>
      <c r="Q600" s="152"/>
      <c r="R600" s="155" t="s">
        <v>190</v>
      </c>
      <c r="T600" s="159">
        <v>-4</v>
      </c>
      <c r="U600" s="23"/>
      <c r="V600" s="153">
        <v>378859</v>
      </c>
      <c r="W600" s="131"/>
      <c r="X600" s="162">
        <v>2.17</v>
      </c>
      <c r="Y600" s="23"/>
      <c r="Z600" s="152">
        <f t="shared" si="57"/>
        <v>99226</v>
      </c>
    </row>
    <row r="601" spans="1:26" x14ac:dyDescent="0.25">
      <c r="A601" s="95">
        <v>332</v>
      </c>
      <c r="B601" s="19" t="s">
        <v>191</v>
      </c>
      <c r="C601" s="145"/>
      <c r="D601" s="146">
        <v>32820962.09</v>
      </c>
      <c r="E601" s="21"/>
      <c r="F601" s="182">
        <v>58075</v>
      </c>
      <c r="G601" s="148"/>
      <c r="H601" s="182" t="s">
        <v>192</v>
      </c>
      <c r="J601" s="183">
        <v>-8</v>
      </c>
      <c r="K601" s="21"/>
      <c r="L601" s="149">
        <f t="shared" si="56"/>
        <v>459493</v>
      </c>
      <c r="M601" s="127"/>
      <c r="N601" s="184">
        <v>1.4</v>
      </c>
      <c r="P601" s="155">
        <v>58075</v>
      </c>
      <c r="Q601" s="152"/>
      <c r="R601" s="155" t="s">
        <v>193</v>
      </c>
      <c r="T601" s="159">
        <v>-7</v>
      </c>
      <c r="U601" s="23"/>
      <c r="V601" s="153">
        <v>434421</v>
      </c>
      <c r="W601" s="131"/>
      <c r="X601" s="162">
        <v>1.32</v>
      </c>
      <c r="Y601" s="23"/>
      <c r="Z601" s="152">
        <f t="shared" si="57"/>
        <v>-25072</v>
      </c>
    </row>
    <row r="602" spans="1:26" x14ac:dyDescent="0.25">
      <c r="A602" s="95">
        <v>333</v>
      </c>
      <c r="B602" s="19" t="s">
        <v>194</v>
      </c>
      <c r="C602" s="145"/>
      <c r="D602" s="146">
        <v>14238998.310000001</v>
      </c>
      <c r="E602" s="21"/>
      <c r="F602" s="182">
        <v>58075</v>
      </c>
      <c r="G602" s="148"/>
      <c r="H602" s="182" t="s">
        <v>195</v>
      </c>
      <c r="J602" s="183">
        <v>-15</v>
      </c>
      <c r="K602" s="21"/>
      <c r="L602" s="149">
        <f t="shared" si="56"/>
        <v>239215</v>
      </c>
      <c r="M602" s="127"/>
      <c r="N602" s="184">
        <v>1.68</v>
      </c>
      <c r="P602" s="155">
        <v>58075</v>
      </c>
      <c r="Q602" s="152"/>
      <c r="R602" s="155" t="s">
        <v>196</v>
      </c>
      <c r="T602" s="159">
        <v>-10</v>
      </c>
      <c r="U602" s="23"/>
      <c r="V602" s="153">
        <v>270961</v>
      </c>
      <c r="W602" s="131"/>
      <c r="X602" s="162">
        <v>1.9</v>
      </c>
      <c r="Y602" s="23"/>
      <c r="Z602" s="152">
        <f t="shared" si="57"/>
        <v>31746</v>
      </c>
    </row>
    <row r="603" spans="1:26" x14ac:dyDescent="0.25">
      <c r="A603" s="95">
        <v>334</v>
      </c>
      <c r="B603" s="19" t="s">
        <v>75</v>
      </c>
      <c r="C603" s="145"/>
      <c r="D603" s="146">
        <v>3786866.01</v>
      </c>
      <c r="E603" s="21"/>
      <c r="F603" s="182">
        <v>58075</v>
      </c>
      <c r="G603" s="148"/>
      <c r="H603" s="182" t="s">
        <v>197</v>
      </c>
      <c r="J603" s="183">
        <v>-9</v>
      </c>
      <c r="K603" s="21"/>
      <c r="L603" s="149">
        <f t="shared" si="56"/>
        <v>81039</v>
      </c>
      <c r="M603" s="127"/>
      <c r="N603" s="184">
        <v>2.14</v>
      </c>
      <c r="P603" s="155">
        <v>58075</v>
      </c>
      <c r="Q603" s="152"/>
      <c r="R603" s="155" t="s">
        <v>197</v>
      </c>
      <c r="T603" s="159">
        <v>-6</v>
      </c>
      <c r="U603" s="23"/>
      <c r="V603" s="153">
        <v>83465</v>
      </c>
      <c r="W603" s="131"/>
      <c r="X603" s="162">
        <v>2.2000000000000002</v>
      </c>
      <c r="Y603" s="23"/>
      <c r="Z603" s="152">
        <f t="shared" si="57"/>
        <v>2426</v>
      </c>
    </row>
    <row r="604" spans="1:26" x14ac:dyDescent="0.25">
      <c r="A604" s="95">
        <v>335</v>
      </c>
      <c r="B604" s="36" t="s">
        <v>78</v>
      </c>
      <c r="C604" s="145"/>
      <c r="D604" s="146">
        <v>540554.21</v>
      </c>
      <c r="E604" s="21"/>
      <c r="F604" s="182">
        <v>58075</v>
      </c>
      <c r="G604" s="148"/>
      <c r="H604" s="182" t="s">
        <v>198</v>
      </c>
      <c r="J604" s="183">
        <v>-5</v>
      </c>
      <c r="K604" s="21"/>
      <c r="L604" s="149">
        <f t="shared" si="56"/>
        <v>7568</v>
      </c>
      <c r="M604" s="127"/>
      <c r="N604" s="184">
        <v>1.4</v>
      </c>
      <c r="P604" s="155">
        <v>58075</v>
      </c>
      <c r="Q604" s="152"/>
      <c r="R604" s="155" t="s">
        <v>198</v>
      </c>
      <c r="T604" s="159">
        <v>-5</v>
      </c>
      <c r="U604" s="23"/>
      <c r="V604" s="153">
        <v>7650</v>
      </c>
      <c r="W604" s="131"/>
      <c r="X604" s="162">
        <v>1.42</v>
      </c>
      <c r="Y604" s="23"/>
      <c r="Z604" s="152">
        <f t="shared" si="57"/>
        <v>82</v>
      </c>
    </row>
    <row r="605" spans="1:26" x14ac:dyDescent="0.25">
      <c r="A605" s="95">
        <v>336</v>
      </c>
      <c r="B605" s="19" t="s">
        <v>199</v>
      </c>
      <c r="C605" s="145"/>
      <c r="D605" s="146">
        <v>2029390.72</v>
      </c>
      <c r="E605" s="21"/>
      <c r="F605" s="182">
        <v>58075</v>
      </c>
      <c r="G605" s="148"/>
      <c r="H605" s="182" t="s">
        <v>67</v>
      </c>
      <c r="J605" s="183">
        <v>-5</v>
      </c>
      <c r="K605" s="21"/>
      <c r="L605" s="149">
        <f t="shared" si="56"/>
        <v>35717</v>
      </c>
      <c r="M605" s="127"/>
      <c r="N605" s="184">
        <v>1.76</v>
      </c>
      <c r="P605" s="155">
        <v>58075</v>
      </c>
      <c r="Q605" s="152"/>
      <c r="R605" s="155" t="s">
        <v>200</v>
      </c>
      <c r="T605" s="159">
        <v>-6</v>
      </c>
      <c r="U605" s="23"/>
      <c r="V605" s="153">
        <v>40954</v>
      </c>
      <c r="W605" s="131"/>
      <c r="X605" s="162">
        <v>2.02</v>
      </c>
      <c r="Y605" s="23"/>
      <c r="Z605" s="152">
        <f t="shared" si="57"/>
        <v>5237</v>
      </c>
    </row>
    <row r="606" spans="1:26" x14ac:dyDescent="0.25">
      <c r="B606" s="42" t="s">
        <v>245</v>
      </c>
      <c r="C606" s="148"/>
      <c r="D606" s="166">
        <f>+SUBTOTAL(9,D599:D605)</f>
        <v>71655444.069999993</v>
      </c>
      <c r="E606" s="56"/>
      <c r="F606" s="147"/>
      <c r="G606" s="148"/>
      <c r="J606" s="126"/>
      <c r="K606" s="56"/>
      <c r="L606" s="167">
        <f>+SUBTOTAL(9,L599:L605)</f>
        <v>1108910</v>
      </c>
      <c r="M606" s="127"/>
      <c r="N606" s="150">
        <f>+ROUND(L606/$D606*100,2)</f>
        <v>1.55</v>
      </c>
      <c r="P606" s="151"/>
      <c r="Q606" s="152"/>
      <c r="T606" s="130"/>
      <c r="U606" s="57"/>
      <c r="V606" s="168">
        <f>+SUBTOTAL(9,V599:V605)</f>
        <v>1222408</v>
      </c>
      <c r="W606" s="131"/>
      <c r="X606" s="154">
        <f>+ROUND(V606/D606*100,2)</f>
        <v>1.71</v>
      </c>
      <c r="Y606" s="23"/>
      <c r="Z606" s="191">
        <f>+SUBTOTAL(9,Z599:Z605)</f>
        <v>113498</v>
      </c>
    </row>
    <row r="607" spans="1:26" x14ac:dyDescent="0.25">
      <c r="B607" s="21"/>
      <c r="C607" s="19"/>
      <c r="D607" s="95"/>
      <c r="E607" s="19"/>
      <c r="F607" s="21"/>
      <c r="G607" s="19"/>
      <c r="H607" s="19"/>
      <c r="I607" s="19"/>
      <c r="J607" s="60"/>
      <c r="K607" s="19"/>
      <c r="L607" s="61"/>
      <c r="M607" s="62"/>
      <c r="N607" s="150"/>
      <c r="P607" s="23"/>
      <c r="Q607" s="24"/>
      <c r="R607" s="24"/>
      <c r="S607" s="24"/>
      <c r="T607" s="63"/>
      <c r="U607" s="24"/>
      <c r="V607" s="64"/>
      <c r="W607" s="65"/>
      <c r="X607" s="154"/>
      <c r="Y607" s="23"/>
      <c r="Z607" s="102"/>
    </row>
    <row r="608" spans="1:26" x14ac:dyDescent="0.25">
      <c r="A608" s="101"/>
      <c r="B608" s="24" t="s">
        <v>246</v>
      </c>
      <c r="C608" s="24"/>
      <c r="D608" s="192"/>
      <c r="E608" s="24"/>
      <c r="F608" s="23"/>
      <c r="G608" s="24"/>
      <c r="H608" s="24"/>
      <c r="I608" s="24"/>
      <c r="J608" s="66" t="s">
        <v>247</v>
      </c>
      <c r="K608" s="24"/>
      <c r="L608" s="171">
        <v>1770617</v>
      </c>
      <c r="M608" s="131"/>
      <c r="N608" s="154"/>
      <c r="O608" s="110"/>
      <c r="P608" s="23"/>
      <c r="Q608" s="24"/>
      <c r="R608" s="24"/>
      <c r="S608" s="24"/>
      <c r="T608" s="66" t="s">
        <v>247</v>
      </c>
      <c r="U608" s="24"/>
      <c r="V608" s="171">
        <v>-448124.88800000085</v>
      </c>
      <c r="W608" s="131"/>
      <c r="X608" s="154"/>
      <c r="Y608" s="23"/>
      <c r="Z608" s="193">
        <f t="shared" ref="Z608" si="58">+V608-L608</f>
        <v>-2218741.8880000007</v>
      </c>
    </row>
    <row r="609" spans="1:26" x14ac:dyDescent="0.25">
      <c r="B609" s="36"/>
      <c r="C609" s="19"/>
      <c r="D609" s="194"/>
      <c r="E609" s="67"/>
      <c r="F609" s="21"/>
      <c r="G609" s="19"/>
      <c r="H609" s="19"/>
      <c r="I609" s="19"/>
      <c r="J609" s="60"/>
      <c r="K609" s="67"/>
      <c r="L609" s="149"/>
      <c r="M609" s="62"/>
      <c r="N609" s="150"/>
      <c r="P609" s="23"/>
      <c r="Q609" s="24"/>
      <c r="R609" s="24"/>
      <c r="S609" s="24"/>
      <c r="T609" s="63"/>
      <c r="U609" s="41"/>
      <c r="V609" s="153"/>
      <c r="W609" s="65"/>
      <c r="X609" s="154"/>
      <c r="Y609" s="23"/>
      <c r="Z609" s="5"/>
    </row>
    <row r="610" spans="1:26" x14ac:dyDescent="0.25">
      <c r="A610" s="195"/>
      <c r="B610" s="46" t="s">
        <v>248</v>
      </c>
      <c r="C610" s="19"/>
      <c r="D610" s="272">
        <f>+SUBTOTAL(9,D401:D609)</f>
        <v>995097430.92000031</v>
      </c>
      <c r="E610" s="54"/>
      <c r="F610" s="21"/>
      <c r="G610" s="19"/>
      <c r="H610" s="19"/>
      <c r="I610" s="19"/>
      <c r="J610" s="126"/>
      <c r="K610" s="54"/>
      <c r="L610" s="465">
        <f>+SUBTOTAL(9,L401:L609)</f>
        <v>29943661</v>
      </c>
      <c r="M610" s="127"/>
      <c r="N610" s="196">
        <f>+ROUND(L610/$D610*100,2)</f>
        <v>3.01</v>
      </c>
      <c r="P610" s="23"/>
      <c r="Q610" s="24"/>
      <c r="R610" s="24"/>
      <c r="S610" s="24"/>
      <c r="T610" s="130"/>
      <c r="U610" s="53"/>
      <c r="V610" s="466">
        <f>+SUBTOTAL(9,V401:V609)</f>
        <v>30467681.112</v>
      </c>
      <c r="W610" s="131"/>
      <c r="X610" s="197">
        <f>+ROUND(V610/D610*100,2)</f>
        <v>3.06</v>
      </c>
      <c r="Y610" s="23"/>
      <c r="Z610" s="273">
        <f>+SUBTOTAL(9,Z401:Z609)</f>
        <v>524020.11199999927</v>
      </c>
    </row>
    <row r="611" spans="1:26" x14ac:dyDescent="0.25">
      <c r="B611" s="21"/>
      <c r="C611" s="19"/>
      <c r="D611" s="95"/>
      <c r="E611" s="19"/>
      <c r="F611" s="21"/>
      <c r="G611" s="19"/>
      <c r="H611" s="19"/>
      <c r="I611" s="19"/>
      <c r="J611" s="60"/>
      <c r="K611" s="19"/>
      <c r="L611" s="187"/>
      <c r="M611" s="62"/>
      <c r="N611" s="150"/>
      <c r="P611" s="23"/>
      <c r="Q611" s="24"/>
      <c r="R611" s="24"/>
      <c r="S611" s="24"/>
      <c r="T611" s="63"/>
      <c r="U611" s="24"/>
      <c r="V611" s="188"/>
      <c r="W611" s="65"/>
      <c r="X611" s="154"/>
      <c r="Y611" s="23"/>
      <c r="Z611" s="102"/>
    </row>
    <row r="612" spans="1:26" x14ac:dyDescent="0.25">
      <c r="A612" s="116"/>
      <c r="B612" s="21"/>
      <c r="C612" s="145"/>
      <c r="E612" s="21"/>
      <c r="F612" s="125"/>
      <c r="G612" s="145"/>
      <c r="J612" s="126"/>
      <c r="K612" s="21"/>
      <c r="L612" s="187"/>
      <c r="M612" s="127"/>
      <c r="N612" s="150"/>
      <c r="P612" s="129"/>
      <c r="Q612" s="190"/>
      <c r="T612" s="130"/>
      <c r="U612" s="23"/>
      <c r="V612" s="188"/>
      <c r="W612" s="131"/>
      <c r="X612" s="154"/>
      <c r="Y612" s="23"/>
      <c r="Z612" s="190"/>
    </row>
    <row r="613" spans="1:26" x14ac:dyDescent="0.25">
      <c r="A613" s="133" t="s">
        <v>249</v>
      </c>
      <c r="B613" s="38"/>
      <c r="C613" s="145"/>
      <c r="E613" s="21"/>
      <c r="F613" s="125"/>
      <c r="G613" s="145"/>
      <c r="J613" s="126"/>
      <c r="K613" s="21"/>
      <c r="L613" s="187"/>
      <c r="M613" s="127"/>
      <c r="N613" s="150"/>
      <c r="P613" s="129"/>
      <c r="Q613" s="190"/>
      <c r="T613" s="130"/>
      <c r="U613" s="23"/>
      <c r="V613" s="188"/>
      <c r="W613" s="131"/>
      <c r="X613" s="154"/>
      <c r="Y613" s="23"/>
      <c r="Z613" s="190"/>
    </row>
    <row r="614" spans="1:26" x14ac:dyDescent="0.25">
      <c r="A614" s="133"/>
      <c r="B614" s="38"/>
      <c r="C614" s="145"/>
      <c r="E614" s="21"/>
      <c r="F614" s="125"/>
      <c r="G614" s="145"/>
      <c r="J614" s="126"/>
      <c r="K614" s="21"/>
      <c r="L614" s="187"/>
      <c r="M614" s="127"/>
      <c r="N614" s="150"/>
      <c r="P614" s="129"/>
      <c r="Q614" s="190"/>
      <c r="T614" s="130"/>
      <c r="U614" s="23"/>
      <c r="V614" s="188"/>
      <c r="W614" s="131"/>
      <c r="X614" s="154"/>
      <c r="Y614" s="23"/>
      <c r="Z614" s="190"/>
    </row>
    <row r="615" spans="1:26" x14ac:dyDescent="0.25">
      <c r="A615" s="198"/>
      <c r="B615" s="68" t="s">
        <v>250</v>
      </c>
      <c r="C615" s="145"/>
      <c r="E615" s="21"/>
      <c r="F615" s="125"/>
      <c r="G615" s="145"/>
      <c r="J615" s="126"/>
      <c r="K615" s="21"/>
      <c r="L615" s="187"/>
      <c r="M615" s="127"/>
      <c r="N615" s="150"/>
      <c r="P615" s="129"/>
      <c r="Q615" s="190"/>
      <c r="T615" s="130"/>
      <c r="U615" s="23"/>
      <c r="V615" s="188"/>
      <c r="W615" s="131"/>
      <c r="X615" s="154"/>
      <c r="Y615" s="23"/>
      <c r="Z615" s="190"/>
    </row>
    <row r="616" spans="1:26" x14ac:dyDescent="0.25">
      <c r="A616" s="116">
        <v>341</v>
      </c>
      <c r="B616" s="36" t="s">
        <v>66</v>
      </c>
      <c r="C616" s="145"/>
      <c r="D616" s="146">
        <v>24441480.260000002</v>
      </c>
      <c r="E616" s="21"/>
      <c r="F616" s="182">
        <v>52596</v>
      </c>
      <c r="G616" s="148"/>
      <c r="H616" s="182" t="s">
        <v>251</v>
      </c>
      <c r="J616" s="183">
        <v>-3</v>
      </c>
      <c r="K616" s="21"/>
      <c r="L616" s="149">
        <f t="shared" ref="L616:L621" si="59">+ROUND(N616*D616/100,0)</f>
        <v>647699</v>
      </c>
      <c r="M616" s="127"/>
      <c r="N616" s="184">
        <v>2.65</v>
      </c>
      <c r="P616" s="155">
        <v>52596</v>
      </c>
      <c r="Q616" s="152"/>
      <c r="R616" s="155" t="s">
        <v>251</v>
      </c>
      <c r="T616" s="159">
        <v>-3</v>
      </c>
      <c r="U616" s="23"/>
      <c r="V616" s="153">
        <v>706877</v>
      </c>
      <c r="W616" s="131"/>
      <c r="X616" s="162">
        <v>2.89</v>
      </c>
      <c r="Y616" s="23"/>
      <c r="Z616" s="152">
        <f t="shared" ref="Z616:Z621" si="60">+V616-L616</f>
        <v>59178</v>
      </c>
    </row>
    <row r="617" spans="1:26" x14ac:dyDescent="0.25">
      <c r="A617" s="116">
        <v>342</v>
      </c>
      <c r="B617" s="36" t="s">
        <v>252</v>
      </c>
      <c r="C617" s="145"/>
      <c r="D617" s="146">
        <v>1572435.8</v>
      </c>
      <c r="E617" s="21"/>
      <c r="F617" s="182">
        <v>52596</v>
      </c>
      <c r="G617" s="148"/>
      <c r="H617" s="182" t="s">
        <v>253</v>
      </c>
      <c r="J617" s="183">
        <v>-2</v>
      </c>
      <c r="K617" s="21"/>
      <c r="L617" s="149">
        <f t="shared" si="59"/>
        <v>45129</v>
      </c>
      <c r="M617" s="127"/>
      <c r="N617" s="184">
        <v>2.87</v>
      </c>
      <c r="P617" s="155">
        <v>52596</v>
      </c>
      <c r="Q617" s="152"/>
      <c r="R617" s="155" t="s">
        <v>253</v>
      </c>
      <c r="T617" s="159">
        <v>-3</v>
      </c>
      <c r="U617" s="23"/>
      <c r="V617" s="153">
        <v>48852</v>
      </c>
      <c r="W617" s="131"/>
      <c r="X617" s="162">
        <v>3.11</v>
      </c>
      <c r="Y617" s="23"/>
      <c r="Z617" s="152">
        <f t="shared" si="60"/>
        <v>3723</v>
      </c>
    </row>
    <row r="618" spans="1:26" x14ac:dyDescent="0.25">
      <c r="A618" s="116">
        <v>343</v>
      </c>
      <c r="B618" s="36" t="s">
        <v>254</v>
      </c>
      <c r="C618" s="145"/>
      <c r="D618" s="146">
        <v>207734782.11000001</v>
      </c>
      <c r="E618" s="21"/>
      <c r="F618" s="182">
        <v>52596</v>
      </c>
      <c r="G618" s="148"/>
      <c r="H618" s="182" t="s">
        <v>255</v>
      </c>
      <c r="J618" s="183">
        <v>-4</v>
      </c>
      <c r="K618" s="21"/>
      <c r="L618" s="149">
        <f t="shared" si="59"/>
        <v>6315137</v>
      </c>
      <c r="M618" s="127"/>
      <c r="N618" s="184">
        <v>3.04</v>
      </c>
      <c r="P618" s="155">
        <v>52596</v>
      </c>
      <c r="Q618" s="152"/>
      <c r="R618" s="155" t="s">
        <v>494</v>
      </c>
      <c r="T618" s="159">
        <v>-5</v>
      </c>
      <c r="U618" s="23"/>
      <c r="V618" s="153">
        <v>8558722</v>
      </c>
      <c r="W618" s="131"/>
      <c r="X618" s="162">
        <v>4.12</v>
      </c>
      <c r="Y618" s="23"/>
      <c r="Z618" s="152">
        <f t="shared" si="60"/>
        <v>2243585</v>
      </c>
    </row>
    <row r="619" spans="1:26" x14ac:dyDescent="0.25">
      <c r="A619" s="116">
        <v>344</v>
      </c>
      <c r="B619" s="36" t="s">
        <v>257</v>
      </c>
      <c r="C619" s="145"/>
      <c r="D619" s="146">
        <v>69377785.170000002</v>
      </c>
      <c r="E619" s="21"/>
      <c r="F619" s="182">
        <v>52596</v>
      </c>
      <c r="G619" s="148"/>
      <c r="H619" s="182" t="s">
        <v>253</v>
      </c>
      <c r="J619" s="183">
        <v>-4</v>
      </c>
      <c r="K619" s="21"/>
      <c r="L619" s="149">
        <f t="shared" si="59"/>
        <v>2039707</v>
      </c>
      <c r="M619" s="127"/>
      <c r="N619" s="184">
        <v>2.94</v>
      </c>
      <c r="P619" s="155">
        <v>52596</v>
      </c>
      <c r="Q619" s="152"/>
      <c r="R619" s="155" t="s">
        <v>258</v>
      </c>
      <c r="T619" s="159">
        <v>-5</v>
      </c>
      <c r="U619" s="23"/>
      <c r="V619" s="153">
        <v>2179132</v>
      </c>
      <c r="W619" s="131"/>
      <c r="X619" s="162">
        <v>3.14</v>
      </c>
      <c r="Y619" s="23"/>
      <c r="Z619" s="152">
        <f t="shared" si="60"/>
        <v>139425</v>
      </c>
    </row>
    <row r="620" spans="1:26" x14ac:dyDescent="0.25">
      <c r="A620" s="116">
        <v>345</v>
      </c>
      <c r="B620" s="19" t="s">
        <v>75</v>
      </c>
      <c r="C620" s="145"/>
      <c r="D620" s="146">
        <v>39019912.060000002</v>
      </c>
      <c r="E620" s="21"/>
      <c r="F620" s="182">
        <v>52596</v>
      </c>
      <c r="G620" s="148"/>
      <c r="H620" s="182" t="s">
        <v>259</v>
      </c>
      <c r="J620" s="183">
        <v>-3</v>
      </c>
      <c r="K620" s="21"/>
      <c r="L620" s="149">
        <f t="shared" si="59"/>
        <v>1049636</v>
      </c>
      <c r="M620" s="127"/>
      <c r="N620" s="184">
        <v>2.69</v>
      </c>
      <c r="P620" s="155">
        <v>52596</v>
      </c>
      <c r="Q620" s="152"/>
      <c r="R620" s="155" t="s">
        <v>259</v>
      </c>
      <c r="T620" s="159">
        <v>-2</v>
      </c>
      <c r="U620" s="23"/>
      <c r="V620" s="153">
        <v>1118927</v>
      </c>
      <c r="W620" s="131"/>
      <c r="X620" s="162">
        <v>2.87</v>
      </c>
      <c r="Y620" s="23"/>
      <c r="Z620" s="152">
        <f t="shared" si="60"/>
        <v>69291</v>
      </c>
    </row>
    <row r="621" spans="1:26" x14ac:dyDescent="0.25">
      <c r="A621" s="116">
        <v>346</v>
      </c>
      <c r="B621" s="36" t="s">
        <v>78</v>
      </c>
      <c r="C621" s="145"/>
      <c r="D621" s="146">
        <v>3253397.23</v>
      </c>
      <c r="E621" s="21"/>
      <c r="F621" s="182">
        <v>52596</v>
      </c>
      <c r="G621" s="148"/>
      <c r="H621" s="182" t="s">
        <v>260</v>
      </c>
      <c r="J621" s="183">
        <v>-1</v>
      </c>
      <c r="K621" s="21"/>
      <c r="L621" s="149">
        <f t="shared" si="59"/>
        <v>86540</v>
      </c>
      <c r="M621" s="127"/>
      <c r="N621" s="184">
        <v>2.66</v>
      </c>
      <c r="P621" s="155">
        <v>52596</v>
      </c>
      <c r="Q621" s="152"/>
      <c r="R621" s="155" t="s">
        <v>260</v>
      </c>
      <c r="T621" s="159">
        <v>-2</v>
      </c>
      <c r="U621" s="23"/>
      <c r="V621" s="153">
        <v>94552</v>
      </c>
      <c r="W621" s="131"/>
      <c r="X621" s="162">
        <v>2.91</v>
      </c>
      <c r="Y621" s="23"/>
      <c r="Z621" s="152">
        <f t="shared" si="60"/>
        <v>8012</v>
      </c>
    </row>
    <row r="622" spans="1:26" x14ac:dyDescent="0.25">
      <c r="A622" s="116"/>
      <c r="B622" s="42" t="s">
        <v>261</v>
      </c>
      <c r="C622" s="148"/>
      <c r="D622" s="166">
        <f>+SUBTOTAL(9,D616:D621)</f>
        <v>345399792.63000005</v>
      </c>
      <c r="E622" s="56"/>
      <c r="F622" s="147"/>
      <c r="G622" s="148"/>
      <c r="J622" s="126"/>
      <c r="K622" s="56"/>
      <c r="L622" s="167">
        <f>+SUBTOTAL(9,L616:L621)</f>
        <v>10183848</v>
      </c>
      <c r="M622" s="127"/>
      <c r="N622" s="150">
        <f>+ROUND(L622/$D622*100,2)</f>
        <v>2.95</v>
      </c>
      <c r="P622" s="151"/>
      <c r="Q622" s="152"/>
      <c r="T622" s="130"/>
      <c r="U622" s="57"/>
      <c r="V622" s="168">
        <f>+SUBTOTAL(9,V616:V621)</f>
        <v>12707062</v>
      </c>
      <c r="W622" s="131"/>
      <c r="X622" s="154">
        <f>+ROUND(V622/D622*100,2)</f>
        <v>3.68</v>
      </c>
      <c r="Y622" s="23"/>
      <c r="Z622" s="191">
        <f>+SUBTOTAL(9,Z616:Z621)</f>
        <v>2523214</v>
      </c>
    </row>
    <row r="623" spans="1:26" x14ac:dyDescent="0.25">
      <c r="A623" s="116"/>
      <c r="B623" s="21"/>
      <c r="C623" s="145"/>
      <c r="E623" s="21"/>
      <c r="F623" s="125"/>
      <c r="G623" s="145"/>
      <c r="J623" s="126"/>
      <c r="K623" s="21"/>
      <c r="L623" s="187"/>
      <c r="M623" s="127"/>
      <c r="N623" s="150"/>
      <c r="P623" s="129"/>
      <c r="Q623" s="190"/>
      <c r="T623" s="130"/>
      <c r="U623" s="23"/>
      <c r="V623" s="188"/>
      <c r="W623" s="131"/>
      <c r="X623" s="154"/>
      <c r="Y623" s="23"/>
      <c r="Z623" s="190"/>
    </row>
    <row r="624" spans="1:26" x14ac:dyDescent="0.25">
      <c r="A624" s="198"/>
      <c r="B624" s="68" t="s">
        <v>262</v>
      </c>
      <c r="C624" s="145"/>
      <c r="E624" s="21"/>
      <c r="F624" s="125"/>
      <c r="G624" s="145"/>
      <c r="J624" s="126"/>
      <c r="K624" s="21"/>
      <c r="L624" s="187"/>
      <c r="M624" s="127"/>
      <c r="N624" s="150"/>
      <c r="P624" s="129"/>
      <c r="Q624" s="190"/>
      <c r="T624" s="130"/>
      <c r="U624" s="23"/>
      <c r="V624" s="188"/>
      <c r="W624" s="131"/>
      <c r="X624" s="154"/>
      <c r="Y624" s="23"/>
      <c r="Z624" s="190"/>
    </row>
    <row r="625" spans="1:26" x14ac:dyDescent="0.25">
      <c r="A625" s="116">
        <v>341</v>
      </c>
      <c r="B625" s="36" t="s">
        <v>66</v>
      </c>
      <c r="C625" s="145"/>
      <c r="D625" s="146">
        <v>44182772.350000001</v>
      </c>
      <c r="E625" s="21"/>
      <c r="F625" s="182">
        <v>53327</v>
      </c>
      <c r="G625" s="148"/>
      <c r="H625" s="182" t="s">
        <v>251</v>
      </c>
      <c r="J625" s="183">
        <v>-3</v>
      </c>
      <c r="K625" s="21"/>
      <c r="L625" s="149">
        <f t="shared" ref="L625:L630" si="61">+ROUND(N625*D625/100,0)</f>
        <v>1144334</v>
      </c>
      <c r="M625" s="127"/>
      <c r="N625" s="184">
        <v>2.59</v>
      </c>
      <c r="P625" s="155">
        <v>53327</v>
      </c>
      <c r="Q625" s="152"/>
      <c r="R625" s="155" t="s">
        <v>251</v>
      </c>
      <c r="T625" s="159">
        <v>-3</v>
      </c>
      <c r="U625" s="23"/>
      <c r="V625" s="153">
        <v>1354655</v>
      </c>
      <c r="W625" s="131"/>
      <c r="X625" s="162">
        <v>3.07</v>
      </c>
      <c r="Y625" s="23"/>
      <c r="Z625" s="152">
        <f t="shared" ref="Z625:Z630" si="62">+V625-L625</f>
        <v>210321</v>
      </c>
    </row>
    <row r="626" spans="1:26" x14ac:dyDescent="0.25">
      <c r="A626" s="116">
        <v>342</v>
      </c>
      <c r="B626" s="36" t="s">
        <v>252</v>
      </c>
      <c r="C626" s="145"/>
      <c r="D626" s="146">
        <v>3254103.1</v>
      </c>
      <c r="E626" s="21"/>
      <c r="F626" s="182">
        <v>53327</v>
      </c>
      <c r="G626" s="148"/>
      <c r="H626" s="182" t="s">
        <v>253</v>
      </c>
      <c r="J626" s="183">
        <v>-2</v>
      </c>
      <c r="K626" s="21"/>
      <c r="L626" s="149">
        <f t="shared" si="61"/>
        <v>91115</v>
      </c>
      <c r="M626" s="127"/>
      <c r="N626" s="184">
        <v>2.8</v>
      </c>
      <c r="P626" s="155">
        <v>53327</v>
      </c>
      <c r="Q626" s="152"/>
      <c r="R626" s="155" t="s">
        <v>253</v>
      </c>
      <c r="T626" s="159">
        <v>-3</v>
      </c>
      <c r="U626" s="23"/>
      <c r="V626" s="153">
        <v>109184</v>
      </c>
      <c r="W626" s="131"/>
      <c r="X626" s="162">
        <v>3.36</v>
      </c>
      <c r="Y626" s="23"/>
      <c r="Z626" s="152">
        <f t="shared" si="62"/>
        <v>18069</v>
      </c>
    </row>
    <row r="627" spans="1:26" x14ac:dyDescent="0.25">
      <c r="A627" s="116">
        <v>343</v>
      </c>
      <c r="B627" s="36" t="s">
        <v>254</v>
      </c>
      <c r="C627" s="145"/>
      <c r="D627" s="146">
        <v>187632359.11000001</v>
      </c>
      <c r="E627" s="21"/>
      <c r="F627" s="182">
        <v>53327</v>
      </c>
      <c r="G627" s="148"/>
      <c r="H627" s="182" t="s">
        <v>255</v>
      </c>
      <c r="J627" s="183">
        <v>-4</v>
      </c>
      <c r="K627" s="21"/>
      <c r="L627" s="149">
        <f t="shared" si="61"/>
        <v>5647734</v>
      </c>
      <c r="M627" s="127"/>
      <c r="N627" s="184">
        <v>3.01</v>
      </c>
      <c r="P627" s="155">
        <v>53327</v>
      </c>
      <c r="Q627" s="152"/>
      <c r="R627" s="155" t="s">
        <v>494</v>
      </c>
      <c r="T627" s="159">
        <v>-6</v>
      </c>
      <c r="U627" s="23"/>
      <c r="V627" s="153">
        <v>8161180</v>
      </c>
      <c r="W627" s="131"/>
      <c r="X627" s="162">
        <v>4.3499999999999996</v>
      </c>
      <c r="Y627" s="23"/>
      <c r="Z627" s="152">
        <f t="shared" si="62"/>
        <v>2513446</v>
      </c>
    </row>
    <row r="628" spans="1:26" x14ac:dyDescent="0.25">
      <c r="A628" s="116">
        <v>344</v>
      </c>
      <c r="B628" s="36" t="s">
        <v>257</v>
      </c>
      <c r="C628" s="145"/>
      <c r="D628" s="146">
        <v>62511583.670000002</v>
      </c>
      <c r="E628" s="21"/>
      <c r="F628" s="182">
        <v>53327</v>
      </c>
      <c r="G628" s="148"/>
      <c r="H628" s="182" t="s">
        <v>253</v>
      </c>
      <c r="J628" s="183">
        <v>-4</v>
      </c>
      <c r="K628" s="21"/>
      <c r="L628" s="149">
        <f t="shared" si="61"/>
        <v>1819087</v>
      </c>
      <c r="M628" s="127"/>
      <c r="N628" s="184">
        <v>2.91</v>
      </c>
      <c r="P628" s="155">
        <v>53327</v>
      </c>
      <c r="Q628" s="152"/>
      <c r="R628" s="155" t="s">
        <v>258</v>
      </c>
      <c r="T628" s="159">
        <v>-5</v>
      </c>
      <c r="U628" s="23"/>
      <c r="V628" s="153">
        <v>2106343</v>
      </c>
      <c r="W628" s="131"/>
      <c r="X628" s="162">
        <v>3.37</v>
      </c>
      <c r="Y628" s="23"/>
      <c r="Z628" s="152">
        <f t="shared" si="62"/>
        <v>287256</v>
      </c>
    </row>
    <row r="629" spans="1:26" x14ac:dyDescent="0.25">
      <c r="A629" s="116">
        <v>345</v>
      </c>
      <c r="B629" s="19" t="s">
        <v>75</v>
      </c>
      <c r="C629" s="145"/>
      <c r="D629" s="146">
        <v>43145895.049999997</v>
      </c>
      <c r="E629" s="21"/>
      <c r="F629" s="182">
        <v>53327</v>
      </c>
      <c r="G629" s="148"/>
      <c r="H629" s="182" t="s">
        <v>259</v>
      </c>
      <c r="J629" s="183">
        <v>-3</v>
      </c>
      <c r="K629" s="21"/>
      <c r="L629" s="149">
        <f t="shared" si="61"/>
        <v>1139052</v>
      </c>
      <c r="M629" s="127"/>
      <c r="N629" s="184">
        <v>2.64</v>
      </c>
      <c r="P629" s="155">
        <v>53327</v>
      </c>
      <c r="Q629" s="152"/>
      <c r="R629" s="155" t="s">
        <v>259</v>
      </c>
      <c r="T629" s="159">
        <v>-2</v>
      </c>
      <c r="U629" s="23"/>
      <c r="V629" s="153">
        <v>1333169</v>
      </c>
      <c r="W629" s="131"/>
      <c r="X629" s="162">
        <v>3.09</v>
      </c>
      <c r="Y629" s="23"/>
      <c r="Z629" s="152">
        <f t="shared" si="62"/>
        <v>194117</v>
      </c>
    </row>
    <row r="630" spans="1:26" x14ac:dyDescent="0.25">
      <c r="A630" s="116">
        <v>346</v>
      </c>
      <c r="B630" s="36" t="s">
        <v>78</v>
      </c>
      <c r="C630" s="145"/>
      <c r="D630" s="146">
        <v>2971530</v>
      </c>
      <c r="E630" s="21"/>
      <c r="F630" s="182">
        <v>53327</v>
      </c>
      <c r="G630" s="148"/>
      <c r="H630" s="182" t="s">
        <v>260</v>
      </c>
      <c r="J630" s="183">
        <v>-1</v>
      </c>
      <c r="K630" s="21"/>
      <c r="L630" s="149">
        <f t="shared" si="61"/>
        <v>76963</v>
      </c>
      <c r="M630" s="127"/>
      <c r="N630" s="184">
        <v>2.59</v>
      </c>
      <c r="P630" s="155">
        <v>53327</v>
      </c>
      <c r="Q630" s="152"/>
      <c r="R630" s="155" t="s">
        <v>260</v>
      </c>
      <c r="T630" s="159">
        <v>-2</v>
      </c>
      <c r="U630" s="23"/>
      <c r="V630" s="153">
        <v>92485</v>
      </c>
      <c r="W630" s="131"/>
      <c r="X630" s="162">
        <v>3.11</v>
      </c>
      <c r="Y630" s="23"/>
      <c r="Z630" s="152">
        <f t="shared" si="62"/>
        <v>15522</v>
      </c>
    </row>
    <row r="631" spans="1:26" x14ac:dyDescent="0.25">
      <c r="A631" s="116"/>
      <c r="B631" s="42" t="s">
        <v>263</v>
      </c>
      <c r="C631" s="148"/>
      <c r="D631" s="166">
        <f>+SUBTOTAL(9,D625:D630)</f>
        <v>343698243.28000003</v>
      </c>
      <c r="E631" s="56"/>
      <c r="F631" s="147"/>
      <c r="G631" s="148"/>
      <c r="J631" s="126"/>
      <c r="K631" s="56"/>
      <c r="L631" s="167">
        <f>+SUBTOTAL(9,L625:L630)</f>
        <v>9918285</v>
      </c>
      <c r="M631" s="127"/>
      <c r="N631" s="150">
        <f>+ROUND(L631/$D631*100,2)</f>
        <v>2.89</v>
      </c>
      <c r="P631" s="151"/>
      <c r="Q631" s="152"/>
      <c r="T631" s="130"/>
      <c r="U631" s="57"/>
      <c r="V631" s="168">
        <f>+SUBTOTAL(9,V625:V630)</f>
        <v>13157016</v>
      </c>
      <c r="W631" s="131"/>
      <c r="X631" s="154">
        <f>+ROUND(V631/D631*100,2)</f>
        <v>3.83</v>
      </c>
      <c r="Y631" s="23"/>
      <c r="Z631" s="191">
        <f>+SUBTOTAL(9,Z625:Z630)</f>
        <v>3238731</v>
      </c>
    </row>
    <row r="632" spans="1:26" x14ac:dyDescent="0.25">
      <c r="A632" s="116"/>
      <c r="B632" s="21"/>
      <c r="C632" s="145"/>
      <c r="E632" s="21"/>
      <c r="F632" s="125"/>
      <c r="G632" s="145"/>
      <c r="J632" s="126"/>
      <c r="K632" s="21"/>
      <c r="L632" s="187"/>
      <c r="M632" s="127"/>
      <c r="N632" s="150"/>
      <c r="P632" s="129"/>
      <c r="Q632" s="190"/>
      <c r="T632" s="130"/>
      <c r="U632" s="23"/>
      <c r="V632" s="188"/>
      <c r="W632" s="131"/>
      <c r="X632" s="154"/>
      <c r="Y632" s="23"/>
      <c r="Z632" s="190"/>
    </row>
    <row r="633" spans="1:26" x14ac:dyDescent="0.25">
      <c r="A633" s="198"/>
      <c r="B633" s="68" t="s">
        <v>264</v>
      </c>
      <c r="C633" s="145"/>
      <c r="E633" s="21"/>
      <c r="F633" s="125"/>
      <c r="G633" s="145"/>
      <c r="J633" s="126"/>
      <c r="K633" s="21"/>
      <c r="L633" s="187"/>
      <c r="M633" s="127"/>
      <c r="N633" s="150"/>
      <c r="P633" s="129"/>
      <c r="Q633" s="190"/>
      <c r="T633" s="130"/>
      <c r="U633" s="23"/>
      <c r="V633" s="188"/>
      <c r="W633" s="131"/>
      <c r="X633" s="154"/>
      <c r="Y633" s="23"/>
      <c r="Z633" s="190"/>
    </row>
    <row r="634" spans="1:26" x14ac:dyDescent="0.25">
      <c r="A634" s="116">
        <v>341</v>
      </c>
      <c r="B634" s="36" t="s">
        <v>66</v>
      </c>
      <c r="C634" s="145"/>
      <c r="D634" s="146">
        <v>13379675.810000001</v>
      </c>
      <c r="E634" s="21"/>
      <c r="F634" s="182">
        <v>50040</v>
      </c>
      <c r="G634" s="148"/>
      <c r="H634" s="182" t="s">
        <v>251</v>
      </c>
      <c r="J634" s="183">
        <v>-3</v>
      </c>
      <c r="K634" s="21"/>
      <c r="L634" s="149">
        <f t="shared" ref="L634:L639" si="63">+ROUND(N634*D634/100,0)</f>
        <v>388011</v>
      </c>
      <c r="M634" s="127"/>
      <c r="N634" s="184">
        <v>2.9</v>
      </c>
      <c r="P634" s="155">
        <v>50040</v>
      </c>
      <c r="Q634" s="152"/>
      <c r="R634" s="155" t="s">
        <v>251</v>
      </c>
      <c r="T634" s="159">
        <v>-3</v>
      </c>
      <c r="U634" s="23"/>
      <c r="V634" s="153">
        <v>389535</v>
      </c>
      <c r="W634" s="131"/>
      <c r="X634" s="162">
        <v>2.91</v>
      </c>
      <c r="Y634" s="23"/>
      <c r="Z634" s="152">
        <f t="shared" ref="Z634:Z639" si="64">+V634-L634</f>
        <v>1524</v>
      </c>
    </row>
    <row r="635" spans="1:26" x14ac:dyDescent="0.25">
      <c r="A635" s="116">
        <v>342</v>
      </c>
      <c r="B635" s="36" t="s">
        <v>252</v>
      </c>
      <c r="C635" s="145"/>
      <c r="D635" s="146">
        <v>24726.82</v>
      </c>
      <c r="E635" s="21"/>
      <c r="F635" s="182">
        <v>50040</v>
      </c>
      <c r="G635" s="148"/>
      <c r="H635" s="182" t="s">
        <v>253</v>
      </c>
      <c r="J635" s="183">
        <v>-2</v>
      </c>
      <c r="K635" s="21"/>
      <c r="L635" s="149">
        <f t="shared" si="63"/>
        <v>762</v>
      </c>
      <c r="M635" s="127"/>
      <c r="N635" s="184">
        <v>3.08</v>
      </c>
      <c r="P635" s="155">
        <v>50040</v>
      </c>
      <c r="Q635" s="152"/>
      <c r="R635" s="155" t="s">
        <v>253</v>
      </c>
      <c r="T635" s="159">
        <v>-2</v>
      </c>
      <c r="U635" s="23"/>
      <c r="V635" s="153">
        <v>719</v>
      </c>
      <c r="W635" s="131"/>
      <c r="X635" s="162">
        <v>2.91</v>
      </c>
      <c r="Y635" s="23"/>
      <c r="Z635" s="152">
        <f t="shared" si="64"/>
        <v>-43</v>
      </c>
    </row>
    <row r="636" spans="1:26" x14ac:dyDescent="0.25">
      <c r="A636" s="116">
        <v>343</v>
      </c>
      <c r="B636" s="36" t="s">
        <v>254</v>
      </c>
      <c r="C636" s="145"/>
      <c r="D636" s="146">
        <v>110607638.90000001</v>
      </c>
      <c r="E636" s="21"/>
      <c r="F636" s="182">
        <v>50040</v>
      </c>
      <c r="G636" s="148"/>
      <c r="H636" s="182" t="s">
        <v>255</v>
      </c>
      <c r="J636" s="183">
        <v>-4</v>
      </c>
      <c r="K636" s="21"/>
      <c r="L636" s="149">
        <f t="shared" si="63"/>
        <v>3782781</v>
      </c>
      <c r="M636" s="127"/>
      <c r="N636" s="184">
        <v>3.42</v>
      </c>
      <c r="P636" s="155">
        <v>50040</v>
      </c>
      <c r="Q636" s="152"/>
      <c r="R636" s="155" t="s">
        <v>494</v>
      </c>
      <c r="T636" s="159">
        <v>-4</v>
      </c>
      <c r="U636" s="23"/>
      <c r="V636" s="153">
        <v>4629951</v>
      </c>
      <c r="W636" s="131"/>
      <c r="X636" s="162">
        <v>4.1900000000000004</v>
      </c>
      <c r="Y636" s="23"/>
      <c r="Z636" s="152">
        <f t="shared" si="64"/>
        <v>847170</v>
      </c>
    </row>
    <row r="637" spans="1:26" x14ac:dyDescent="0.25">
      <c r="A637" s="116">
        <v>344</v>
      </c>
      <c r="B637" s="36" t="s">
        <v>257</v>
      </c>
      <c r="C637" s="145"/>
      <c r="D637" s="146">
        <v>41885695.140000001</v>
      </c>
      <c r="E637" s="21"/>
      <c r="F637" s="182">
        <v>50040</v>
      </c>
      <c r="G637" s="148"/>
      <c r="H637" s="182" t="s">
        <v>253</v>
      </c>
      <c r="J637" s="183">
        <v>-3</v>
      </c>
      <c r="K637" s="21"/>
      <c r="L637" s="149">
        <f t="shared" si="63"/>
        <v>1323588</v>
      </c>
      <c r="M637" s="127"/>
      <c r="N637" s="184">
        <v>3.16</v>
      </c>
      <c r="P637" s="155">
        <v>50040</v>
      </c>
      <c r="Q637" s="152"/>
      <c r="R637" s="155" t="s">
        <v>258</v>
      </c>
      <c r="T637" s="159">
        <v>-4</v>
      </c>
      <c r="U637" s="23"/>
      <c r="V637" s="153">
        <v>1303435</v>
      </c>
      <c r="W637" s="131"/>
      <c r="X637" s="162">
        <v>3.11</v>
      </c>
      <c r="Y637" s="23"/>
      <c r="Z637" s="152">
        <f t="shared" si="64"/>
        <v>-20153</v>
      </c>
    </row>
    <row r="638" spans="1:26" x14ac:dyDescent="0.25">
      <c r="A638" s="116">
        <v>345</v>
      </c>
      <c r="B638" s="19" t="s">
        <v>75</v>
      </c>
      <c r="C638" s="145"/>
      <c r="D638" s="146">
        <v>9727432.1099999994</v>
      </c>
      <c r="E638" s="21"/>
      <c r="F638" s="182">
        <v>50040</v>
      </c>
      <c r="G638" s="148"/>
      <c r="H638" s="182" t="s">
        <v>259</v>
      </c>
      <c r="J638" s="183">
        <v>-3</v>
      </c>
      <c r="K638" s="21"/>
      <c r="L638" s="149">
        <f t="shared" si="63"/>
        <v>280150</v>
      </c>
      <c r="M638" s="127"/>
      <c r="N638" s="184">
        <v>2.88</v>
      </c>
      <c r="P638" s="155">
        <v>50040</v>
      </c>
      <c r="Q638" s="152"/>
      <c r="R638" s="155" t="s">
        <v>259</v>
      </c>
      <c r="T638" s="159">
        <v>-2</v>
      </c>
      <c r="U638" s="23"/>
      <c r="V638" s="153">
        <v>280471</v>
      </c>
      <c r="W638" s="131"/>
      <c r="X638" s="162">
        <v>2.88</v>
      </c>
      <c r="Y638" s="23"/>
      <c r="Z638" s="152">
        <f t="shared" si="64"/>
        <v>321</v>
      </c>
    </row>
    <row r="639" spans="1:26" x14ac:dyDescent="0.25">
      <c r="A639" s="116">
        <v>346</v>
      </c>
      <c r="B639" s="36" t="s">
        <v>78</v>
      </c>
      <c r="C639" s="145"/>
      <c r="D639" s="146">
        <v>208617.57</v>
      </c>
      <c r="E639" s="21"/>
      <c r="F639" s="182">
        <v>50040</v>
      </c>
      <c r="G639" s="148"/>
      <c r="H639" s="182" t="s">
        <v>260</v>
      </c>
      <c r="J639" s="183">
        <v>-1</v>
      </c>
      <c r="K639" s="21"/>
      <c r="L639" s="149">
        <f t="shared" si="63"/>
        <v>5925</v>
      </c>
      <c r="M639" s="127"/>
      <c r="N639" s="184">
        <v>2.84</v>
      </c>
      <c r="P639" s="155">
        <v>50040</v>
      </c>
      <c r="Q639" s="152"/>
      <c r="R639" s="155" t="s">
        <v>260</v>
      </c>
      <c r="T639" s="159">
        <v>-2</v>
      </c>
      <c r="U639" s="23"/>
      <c r="V639" s="153">
        <v>8253</v>
      </c>
      <c r="W639" s="131"/>
      <c r="X639" s="162">
        <v>3.96</v>
      </c>
      <c r="Y639" s="23"/>
      <c r="Z639" s="152">
        <f t="shared" si="64"/>
        <v>2328</v>
      </c>
    </row>
    <row r="640" spans="1:26" x14ac:dyDescent="0.25">
      <c r="A640" s="116"/>
      <c r="B640" s="42" t="s">
        <v>265</v>
      </c>
      <c r="C640" s="148"/>
      <c r="D640" s="166">
        <f>+SUBTOTAL(9,D634:D639)</f>
        <v>175833786.35000002</v>
      </c>
      <c r="E640" s="56"/>
      <c r="F640" s="147"/>
      <c r="G640" s="148"/>
      <c r="J640" s="126"/>
      <c r="K640" s="56"/>
      <c r="L640" s="167">
        <f>+SUBTOTAL(9,L634:L639)</f>
        <v>5781217</v>
      </c>
      <c r="M640" s="127"/>
      <c r="N640" s="150">
        <f>+ROUND(L640/$D640*100,2)</f>
        <v>3.29</v>
      </c>
      <c r="P640" s="151"/>
      <c r="Q640" s="152"/>
      <c r="T640" s="130"/>
      <c r="U640" s="57"/>
      <c r="V640" s="168">
        <f>+SUBTOTAL(9,V634:V639)</f>
        <v>6612364</v>
      </c>
      <c r="W640" s="131"/>
      <c r="X640" s="154">
        <f>+ROUND(V640/D640*100,2)</f>
        <v>3.76</v>
      </c>
      <c r="Y640" s="23"/>
      <c r="Z640" s="191">
        <f>+SUBTOTAL(9,Z634:Z639)</f>
        <v>831147</v>
      </c>
    </row>
    <row r="641" spans="1:26" x14ac:dyDescent="0.25">
      <c r="A641" s="116"/>
      <c r="B641" s="21"/>
      <c r="C641" s="145"/>
      <c r="E641" s="21"/>
      <c r="F641" s="125"/>
      <c r="G641" s="145"/>
      <c r="J641" s="126"/>
      <c r="K641" s="21"/>
      <c r="L641" s="187"/>
      <c r="M641" s="127"/>
      <c r="N641" s="150"/>
      <c r="P641" s="129"/>
      <c r="Q641" s="190"/>
      <c r="T641" s="130"/>
      <c r="U641" s="23"/>
      <c r="V641" s="188"/>
      <c r="W641" s="131"/>
      <c r="X641" s="154"/>
      <c r="Y641" s="23"/>
      <c r="Z641" s="190"/>
    </row>
    <row r="642" spans="1:26" x14ac:dyDescent="0.25">
      <c r="A642" s="198"/>
      <c r="B642" s="68" t="s">
        <v>266</v>
      </c>
      <c r="C642" s="145"/>
      <c r="E642" s="21"/>
      <c r="F642" s="125"/>
      <c r="G642" s="145"/>
      <c r="J642" s="126"/>
      <c r="K642" s="21"/>
      <c r="L642" s="187"/>
      <c r="M642" s="127"/>
      <c r="N642" s="150"/>
      <c r="P642" s="129"/>
      <c r="Q642" s="190"/>
      <c r="T642" s="130"/>
      <c r="U642" s="23"/>
      <c r="V642" s="188"/>
      <c r="W642" s="131"/>
      <c r="X642" s="154"/>
      <c r="Y642" s="23"/>
      <c r="Z642" s="190"/>
    </row>
    <row r="643" spans="1:26" x14ac:dyDescent="0.25">
      <c r="A643" s="116">
        <v>341</v>
      </c>
      <c r="B643" s="36" t="s">
        <v>66</v>
      </c>
      <c r="C643" s="145"/>
      <c r="D643" s="146">
        <v>2605756.31</v>
      </c>
      <c r="E643" s="21"/>
      <c r="F643" s="182">
        <v>54057</v>
      </c>
      <c r="G643" s="148"/>
      <c r="H643" s="182" t="s">
        <v>251</v>
      </c>
      <c r="J643" s="183">
        <v>-4</v>
      </c>
      <c r="K643" s="21"/>
      <c r="L643" s="149">
        <f t="shared" ref="L643:L647" si="65">+ROUND(N643*D643/100,0)</f>
        <v>72179</v>
      </c>
      <c r="M643" s="127"/>
      <c r="N643" s="184">
        <v>2.77</v>
      </c>
      <c r="P643" s="155">
        <v>54057</v>
      </c>
      <c r="Q643" s="152"/>
      <c r="R643" s="155" t="s">
        <v>251</v>
      </c>
      <c r="T643" s="159">
        <v>-3</v>
      </c>
      <c r="U643" s="23"/>
      <c r="V643" s="153">
        <v>81075</v>
      </c>
      <c r="W643" s="131"/>
      <c r="X643" s="162">
        <v>3.11</v>
      </c>
      <c r="Y643" s="23"/>
      <c r="Z643" s="152">
        <f t="shared" ref="Z643:Z647" si="66">+V643-L643</f>
        <v>8896</v>
      </c>
    </row>
    <row r="644" spans="1:26" x14ac:dyDescent="0.25">
      <c r="A644" s="116">
        <v>343</v>
      </c>
      <c r="B644" s="36" t="s">
        <v>254</v>
      </c>
      <c r="C644" s="145"/>
      <c r="D644" s="146">
        <v>236576438.88</v>
      </c>
      <c r="E644" s="21"/>
      <c r="F644" s="182">
        <v>54057</v>
      </c>
      <c r="G644" s="148"/>
      <c r="H644" s="182" t="s">
        <v>255</v>
      </c>
      <c r="J644" s="183">
        <v>-4</v>
      </c>
      <c r="K644" s="21"/>
      <c r="L644" s="149">
        <f t="shared" si="65"/>
        <v>7357527</v>
      </c>
      <c r="M644" s="127"/>
      <c r="N644" s="184">
        <v>3.11</v>
      </c>
      <c r="P644" s="155">
        <v>54057</v>
      </c>
      <c r="Q644" s="152"/>
      <c r="R644" s="155" t="s">
        <v>494</v>
      </c>
      <c r="T644" s="159">
        <v>-6</v>
      </c>
      <c r="U644" s="23"/>
      <c r="V644" s="153">
        <v>10294100</v>
      </c>
      <c r="W644" s="131"/>
      <c r="X644" s="162">
        <v>4.3499999999999996</v>
      </c>
      <c r="Y644" s="23"/>
      <c r="Z644" s="152">
        <f t="shared" si="66"/>
        <v>2936573</v>
      </c>
    </row>
    <row r="645" spans="1:26" x14ac:dyDescent="0.25">
      <c r="A645" s="116">
        <v>344</v>
      </c>
      <c r="B645" s="36" t="s">
        <v>257</v>
      </c>
      <c r="C645" s="145"/>
      <c r="D645" s="146">
        <v>68645997.959999993</v>
      </c>
      <c r="E645" s="21"/>
      <c r="F645" s="182">
        <v>54057</v>
      </c>
      <c r="G645" s="148"/>
      <c r="H645" s="182" t="s">
        <v>253</v>
      </c>
      <c r="J645" s="183">
        <v>-4</v>
      </c>
      <c r="K645" s="21"/>
      <c r="L645" s="149">
        <f t="shared" si="65"/>
        <v>2093703</v>
      </c>
      <c r="M645" s="127"/>
      <c r="N645" s="184">
        <v>3.05</v>
      </c>
      <c r="P645" s="155">
        <v>54057</v>
      </c>
      <c r="Q645" s="152"/>
      <c r="R645" s="155" t="s">
        <v>258</v>
      </c>
      <c r="T645" s="159">
        <v>-5</v>
      </c>
      <c r="U645" s="23"/>
      <c r="V645" s="153">
        <v>2303679</v>
      </c>
      <c r="W645" s="131"/>
      <c r="X645" s="162">
        <v>3.36</v>
      </c>
      <c r="Y645" s="23"/>
      <c r="Z645" s="152">
        <f t="shared" si="66"/>
        <v>209976</v>
      </c>
    </row>
    <row r="646" spans="1:26" x14ac:dyDescent="0.25">
      <c r="A646" s="116">
        <v>345</v>
      </c>
      <c r="B646" s="19" t="s">
        <v>75</v>
      </c>
      <c r="C646" s="145"/>
      <c r="D646" s="146">
        <v>44967755.600000001</v>
      </c>
      <c r="E646" s="21"/>
      <c r="F646" s="182">
        <v>54057</v>
      </c>
      <c r="G646" s="148"/>
      <c r="H646" s="182" t="s">
        <v>259</v>
      </c>
      <c r="J646" s="183">
        <v>-3</v>
      </c>
      <c r="K646" s="21"/>
      <c r="L646" s="149">
        <f t="shared" si="65"/>
        <v>1245607</v>
      </c>
      <c r="M646" s="127"/>
      <c r="N646" s="184">
        <v>2.77</v>
      </c>
      <c r="P646" s="155">
        <v>54057</v>
      </c>
      <c r="Q646" s="152"/>
      <c r="R646" s="155" t="s">
        <v>259</v>
      </c>
      <c r="T646" s="159">
        <v>-3</v>
      </c>
      <c r="U646" s="23"/>
      <c r="V646" s="153">
        <v>1393945</v>
      </c>
      <c r="W646" s="131"/>
      <c r="X646" s="162">
        <v>3.1</v>
      </c>
      <c r="Y646" s="23"/>
      <c r="Z646" s="152">
        <f t="shared" si="66"/>
        <v>148338</v>
      </c>
    </row>
    <row r="647" spans="1:26" x14ac:dyDescent="0.25">
      <c r="A647" s="116">
        <v>346</v>
      </c>
      <c r="B647" s="36" t="s">
        <v>78</v>
      </c>
      <c r="C647" s="145"/>
      <c r="D647" s="146">
        <v>2443496.73</v>
      </c>
      <c r="E647" s="21"/>
      <c r="F647" s="182">
        <v>54057</v>
      </c>
      <c r="G647" s="148"/>
      <c r="H647" s="182" t="s">
        <v>260</v>
      </c>
      <c r="J647" s="183">
        <v>-1</v>
      </c>
      <c r="K647" s="21"/>
      <c r="L647" s="149">
        <f t="shared" si="65"/>
        <v>67196</v>
      </c>
      <c r="M647" s="127"/>
      <c r="N647" s="184">
        <v>2.75</v>
      </c>
      <c r="P647" s="155">
        <v>54057</v>
      </c>
      <c r="Q647" s="152"/>
      <c r="R647" s="155" t="s">
        <v>260</v>
      </c>
      <c r="T647" s="159">
        <v>-2</v>
      </c>
      <c r="U647" s="23"/>
      <c r="V647" s="153">
        <v>75885</v>
      </c>
      <c r="W647" s="131"/>
      <c r="X647" s="162">
        <v>3.11</v>
      </c>
      <c r="Y647" s="23"/>
      <c r="Z647" s="152">
        <f t="shared" si="66"/>
        <v>8689</v>
      </c>
    </row>
    <row r="648" spans="1:26" x14ac:dyDescent="0.25">
      <c r="A648" s="116"/>
      <c r="B648" s="42" t="s">
        <v>267</v>
      </c>
      <c r="C648" s="148"/>
      <c r="D648" s="166">
        <f>+SUBTOTAL(9,D643:D647)</f>
        <v>355239445.48000002</v>
      </c>
      <c r="E648" s="56"/>
      <c r="F648" s="147"/>
      <c r="G648" s="148"/>
      <c r="J648" s="126"/>
      <c r="K648" s="56"/>
      <c r="L648" s="167">
        <f>+SUBTOTAL(9,L643:L647)</f>
        <v>10836212</v>
      </c>
      <c r="M648" s="127"/>
      <c r="N648" s="150">
        <f>+ROUND(L648/$D648*100,2)</f>
        <v>3.05</v>
      </c>
      <c r="P648" s="151"/>
      <c r="Q648" s="152"/>
      <c r="T648" s="130"/>
      <c r="U648" s="57"/>
      <c r="V648" s="168">
        <f>+SUBTOTAL(9,V643:V647)</f>
        <v>14148684</v>
      </c>
      <c r="W648" s="131"/>
      <c r="X648" s="154">
        <f>+ROUND(V648/D648*100,2)</f>
        <v>3.98</v>
      </c>
      <c r="Y648" s="23"/>
      <c r="Z648" s="191">
        <f>+SUBTOTAL(9,Z643:Z647)</f>
        <v>3312472</v>
      </c>
    </row>
    <row r="649" spans="1:26" x14ac:dyDescent="0.25">
      <c r="A649" s="116"/>
      <c r="B649" s="42"/>
      <c r="C649" s="148"/>
      <c r="D649" s="146"/>
      <c r="E649" s="56"/>
      <c r="F649" s="147"/>
      <c r="G649" s="148"/>
      <c r="J649" s="126"/>
      <c r="K649" s="56"/>
      <c r="L649" s="149"/>
      <c r="M649" s="127"/>
      <c r="N649" s="150"/>
      <c r="P649" s="151"/>
      <c r="Q649" s="152"/>
      <c r="T649" s="130"/>
      <c r="U649" s="57"/>
      <c r="V649" s="153"/>
      <c r="W649" s="131"/>
      <c r="X649" s="154"/>
      <c r="Y649" s="23"/>
      <c r="Z649" s="152"/>
    </row>
    <row r="650" spans="1:26" x14ac:dyDescent="0.25">
      <c r="A650" s="198"/>
      <c r="B650" s="68" t="s">
        <v>268</v>
      </c>
      <c r="C650" s="145"/>
      <c r="E650" s="21"/>
      <c r="F650" s="125"/>
      <c r="G650" s="145"/>
      <c r="J650" s="126"/>
      <c r="K650" s="21"/>
      <c r="L650" s="187"/>
      <c r="M650" s="127"/>
      <c r="N650" s="150"/>
      <c r="P650" s="129"/>
      <c r="Q650" s="190"/>
      <c r="T650" s="130"/>
      <c r="U650" s="23"/>
      <c r="V650" s="188"/>
      <c r="W650" s="131"/>
      <c r="X650" s="154"/>
      <c r="Y650" s="23"/>
      <c r="Z650" s="190"/>
    </row>
    <row r="651" spans="1:26" x14ac:dyDescent="0.25">
      <c r="A651" s="116">
        <v>341</v>
      </c>
      <c r="B651" s="36" t="s">
        <v>66</v>
      </c>
      <c r="C651" s="145"/>
      <c r="D651" s="146">
        <v>91864148.599999994</v>
      </c>
      <c r="E651" s="21"/>
      <c r="F651" s="182"/>
      <c r="G651" s="148"/>
      <c r="H651" s="182"/>
      <c r="J651" s="183"/>
      <c r="K651" s="21"/>
      <c r="L651" s="149">
        <f t="shared" ref="L651:L656" si="67">+ROUND(N651*D651/100,0)</f>
        <v>2544637</v>
      </c>
      <c r="M651" s="127"/>
      <c r="N651" s="184">
        <v>2.77</v>
      </c>
      <c r="P651" s="155">
        <v>56614</v>
      </c>
      <c r="Q651" s="152"/>
      <c r="R651" s="155" t="s">
        <v>251</v>
      </c>
      <c r="T651" s="159">
        <v>-3</v>
      </c>
      <c r="U651" s="23"/>
      <c r="V651" s="153">
        <v>2275526</v>
      </c>
      <c r="W651" s="131"/>
      <c r="X651" s="162">
        <v>2.48</v>
      </c>
      <c r="Y651" s="23"/>
      <c r="Z651" s="152">
        <f t="shared" ref="Z651:Z656" si="68">+V651-L651</f>
        <v>-269111</v>
      </c>
    </row>
    <row r="652" spans="1:26" x14ac:dyDescent="0.25">
      <c r="A652" s="116">
        <v>342</v>
      </c>
      <c r="B652" s="36" t="s">
        <v>252</v>
      </c>
      <c r="C652" s="145"/>
      <c r="D652" s="146">
        <v>8424389.6300000008</v>
      </c>
      <c r="E652" s="21"/>
      <c r="F652" s="182"/>
      <c r="G652" s="148"/>
      <c r="H652" s="182"/>
      <c r="J652" s="183"/>
      <c r="K652" s="21"/>
      <c r="L652" s="149">
        <f t="shared" si="67"/>
        <v>253574</v>
      </c>
      <c r="M652" s="127"/>
      <c r="N652" s="184">
        <v>3.01</v>
      </c>
      <c r="P652" s="155">
        <v>56614</v>
      </c>
      <c r="Q652" s="152"/>
      <c r="R652" s="155" t="s">
        <v>253</v>
      </c>
      <c r="T652" s="159">
        <v>-3</v>
      </c>
      <c r="U652" s="23"/>
      <c r="V652" s="153">
        <v>224374</v>
      </c>
      <c r="W652" s="131"/>
      <c r="X652" s="162">
        <v>2.66</v>
      </c>
      <c r="Y652" s="23"/>
      <c r="Z652" s="152">
        <f t="shared" si="68"/>
        <v>-29200</v>
      </c>
    </row>
    <row r="653" spans="1:26" x14ac:dyDescent="0.25">
      <c r="A653" s="116">
        <v>343</v>
      </c>
      <c r="B653" s="36" t="s">
        <v>254</v>
      </c>
      <c r="C653" s="145"/>
      <c r="D653" s="146">
        <v>345304687.82999998</v>
      </c>
      <c r="E653" s="21"/>
      <c r="F653" s="182"/>
      <c r="G653" s="148"/>
      <c r="H653" s="182"/>
      <c r="J653" s="183"/>
      <c r="K653" s="21"/>
      <c r="L653" s="149">
        <f t="shared" si="67"/>
        <v>10738976</v>
      </c>
      <c r="M653" s="127"/>
      <c r="N653" s="184">
        <v>3.11</v>
      </c>
      <c r="P653" s="155">
        <v>56614</v>
      </c>
      <c r="Q653" s="152"/>
      <c r="R653" s="155" t="s">
        <v>494</v>
      </c>
      <c r="T653" s="159">
        <v>-6</v>
      </c>
      <c r="U653" s="23"/>
      <c r="V653" s="153">
        <v>12509087</v>
      </c>
      <c r="W653" s="131"/>
      <c r="X653" s="162">
        <v>3.62</v>
      </c>
      <c r="Y653" s="23"/>
      <c r="Z653" s="152">
        <f t="shared" si="68"/>
        <v>1770111</v>
      </c>
    </row>
    <row r="654" spans="1:26" x14ac:dyDescent="0.25">
      <c r="A654" s="116">
        <v>344</v>
      </c>
      <c r="B654" s="36" t="s">
        <v>257</v>
      </c>
      <c r="C654" s="145"/>
      <c r="D654" s="146">
        <v>153414980.06</v>
      </c>
      <c r="E654" s="21"/>
      <c r="F654" s="182"/>
      <c r="G654" s="148"/>
      <c r="H654" s="182"/>
      <c r="J654" s="183"/>
      <c r="K654" s="21"/>
      <c r="L654" s="149">
        <f t="shared" si="67"/>
        <v>4679157</v>
      </c>
      <c r="M654" s="127"/>
      <c r="N654" s="184">
        <v>3.05</v>
      </c>
      <c r="P654" s="155">
        <v>56614</v>
      </c>
      <c r="Q654" s="152"/>
      <c r="R654" s="155" t="s">
        <v>258</v>
      </c>
      <c r="T654" s="159">
        <v>-5</v>
      </c>
      <c r="U654" s="23"/>
      <c r="V654" s="153">
        <v>4287257</v>
      </c>
      <c r="W654" s="131"/>
      <c r="X654" s="162">
        <v>2.79</v>
      </c>
      <c r="Y654" s="23"/>
      <c r="Z654" s="152">
        <f t="shared" si="68"/>
        <v>-391900</v>
      </c>
    </row>
    <row r="655" spans="1:26" x14ac:dyDescent="0.25">
      <c r="A655" s="116">
        <v>345</v>
      </c>
      <c r="B655" s="19" t="s">
        <v>75</v>
      </c>
      <c r="C655" s="145"/>
      <c r="D655" s="146">
        <v>75476367.099999994</v>
      </c>
      <c r="E655" s="21"/>
      <c r="F655" s="182"/>
      <c r="G655" s="148"/>
      <c r="H655" s="182"/>
      <c r="J655" s="183"/>
      <c r="K655" s="21"/>
      <c r="L655" s="149">
        <f t="shared" si="67"/>
        <v>2090695</v>
      </c>
      <c r="M655" s="127"/>
      <c r="N655" s="184">
        <v>2.77</v>
      </c>
      <c r="P655" s="155">
        <v>56614</v>
      </c>
      <c r="Q655" s="152"/>
      <c r="R655" s="155" t="s">
        <v>259</v>
      </c>
      <c r="T655" s="159">
        <v>-2</v>
      </c>
      <c r="U655" s="23"/>
      <c r="V655" s="153">
        <v>1936341</v>
      </c>
      <c r="W655" s="131"/>
      <c r="X655" s="162">
        <v>2.57</v>
      </c>
      <c r="Y655" s="23"/>
      <c r="Z655" s="152">
        <f t="shared" si="68"/>
        <v>-154354</v>
      </c>
    </row>
    <row r="656" spans="1:26" x14ac:dyDescent="0.25">
      <c r="A656" s="116">
        <v>346</v>
      </c>
      <c r="B656" s="36" t="s">
        <v>78</v>
      </c>
      <c r="C656" s="145"/>
      <c r="D656" s="146">
        <v>3663803.56</v>
      </c>
      <c r="E656" s="21"/>
      <c r="F656" s="182"/>
      <c r="G656" s="148"/>
      <c r="H656" s="182"/>
      <c r="J656" s="183"/>
      <c r="K656" s="21"/>
      <c r="L656" s="149">
        <f t="shared" si="67"/>
        <v>100755</v>
      </c>
      <c r="M656" s="127"/>
      <c r="N656" s="184">
        <v>2.75</v>
      </c>
      <c r="P656" s="155">
        <v>56614</v>
      </c>
      <c r="Q656" s="152"/>
      <c r="R656" s="155" t="s">
        <v>260</v>
      </c>
      <c r="T656" s="159">
        <v>-1</v>
      </c>
      <c r="U656" s="23"/>
      <c r="V656" s="153">
        <v>91701</v>
      </c>
      <c r="W656" s="131"/>
      <c r="X656" s="162">
        <v>2.5</v>
      </c>
      <c r="Y656" s="23"/>
      <c r="Z656" s="152">
        <f t="shared" si="68"/>
        <v>-9054</v>
      </c>
    </row>
    <row r="657" spans="1:26" x14ac:dyDescent="0.25">
      <c r="A657" s="116"/>
      <c r="B657" s="42" t="s">
        <v>269</v>
      </c>
      <c r="C657" s="148"/>
      <c r="D657" s="166">
        <f>+SUBTOTAL(9,D651:D656)</f>
        <v>678148376.77999985</v>
      </c>
      <c r="E657" s="56"/>
      <c r="F657" s="147"/>
      <c r="G657" s="148"/>
      <c r="J657" s="126"/>
      <c r="K657" s="56"/>
      <c r="L657" s="167">
        <f>+SUBTOTAL(9,L651:L656)</f>
        <v>20407794</v>
      </c>
      <c r="M657" s="127"/>
      <c r="N657" s="150">
        <f>+ROUND(L657/$D657*100,2)</f>
        <v>3.01</v>
      </c>
      <c r="P657" s="151"/>
      <c r="Q657" s="152"/>
      <c r="T657" s="130"/>
      <c r="U657" s="57"/>
      <c r="V657" s="168">
        <f>+SUBTOTAL(9,V651:V656)</f>
        <v>21324286</v>
      </c>
      <c r="W657" s="131"/>
      <c r="X657" s="154">
        <f>+ROUND(V657/D657*100,2)</f>
        <v>3.14</v>
      </c>
      <c r="Y657" s="23"/>
      <c r="Z657" s="191">
        <f>+SUBTOTAL(9,Z651:Z656)</f>
        <v>916492</v>
      </c>
    </row>
    <row r="658" spans="1:26" x14ac:dyDescent="0.25">
      <c r="A658" s="116"/>
      <c r="B658" s="42"/>
      <c r="C658" s="148"/>
      <c r="D658" s="146"/>
      <c r="E658" s="56"/>
      <c r="F658" s="147"/>
      <c r="G658" s="148"/>
      <c r="J658" s="126"/>
      <c r="K658" s="56"/>
      <c r="L658" s="149"/>
      <c r="M658" s="127"/>
      <c r="N658" s="150"/>
      <c r="P658" s="151"/>
      <c r="Q658" s="152"/>
      <c r="T658" s="130"/>
      <c r="U658" s="57"/>
      <c r="V658" s="153"/>
      <c r="W658" s="131"/>
      <c r="X658" s="154"/>
      <c r="Y658" s="23"/>
      <c r="Z658" s="152"/>
    </row>
    <row r="659" spans="1:26" x14ac:dyDescent="0.25">
      <c r="A659" s="198"/>
      <c r="B659" s="68" t="s">
        <v>270</v>
      </c>
      <c r="C659" s="145"/>
      <c r="E659" s="21"/>
      <c r="F659" s="125"/>
      <c r="G659" s="145"/>
      <c r="J659" s="126"/>
      <c r="K659" s="21"/>
      <c r="L659" s="187"/>
      <c r="M659" s="127"/>
      <c r="N659" s="150"/>
      <c r="P659" s="129"/>
      <c r="Q659" s="190"/>
      <c r="T659" s="130"/>
      <c r="U659" s="23"/>
      <c r="V659" s="188"/>
      <c r="W659" s="131"/>
      <c r="X659" s="154"/>
      <c r="Y659" s="23"/>
      <c r="Z659" s="190"/>
    </row>
    <row r="660" spans="1:26" x14ac:dyDescent="0.25">
      <c r="A660" s="116">
        <v>341</v>
      </c>
      <c r="B660" s="36" t="s">
        <v>66</v>
      </c>
      <c r="C660" s="145"/>
      <c r="D660" s="146">
        <v>4268328.1399999997</v>
      </c>
      <c r="E660" s="21"/>
      <c r="F660" s="182">
        <v>48579</v>
      </c>
      <c r="G660" s="148"/>
      <c r="H660" s="182" t="s">
        <v>251</v>
      </c>
      <c r="J660" s="183">
        <v>-1</v>
      </c>
      <c r="K660" s="21"/>
      <c r="L660" s="149">
        <f t="shared" ref="L660:L664" si="69">+ROUND(N660*D660/100,0)</f>
        <v>146404</v>
      </c>
      <c r="M660" s="127"/>
      <c r="N660" s="184">
        <v>3.43</v>
      </c>
      <c r="P660" s="155">
        <v>48579</v>
      </c>
      <c r="Q660" s="152"/>
      <c r="R660" s="155" t="s">
        <v>251</v>
      </c>
      <c r="T660" s="159">
        <v>-2</v>
      </c>
      <c r="U660" s="23"/>
      <c r="V660" s="153">
        <v>166489</v>
      </c>
      <c r="W660" s="131"/>
      <c r="X660" s="162">
        <v>3.9</v>
      </c>
      <c r="Y660" s="23"/>
      <c r="Z660" s="152">
        <f t="shared" ref="Z660:Z664" si="70">+V660-L660</f>
        <v>20085</v>
      </c>
    </row>
    <row r="661" spans="1:26" x14ac:dyDescent="0.25">
      <c r="A661" s="116">
        <v>342</v>
      </c>
      <c r="B661" s="36" t="s">
        <v>252</v>
      </c>
      <c r="C661" s="145"/>
      <c r="D661" s="146">
        <v>2725117.01</v>
      </c>
      <c r="E661" s="21"/>
      <c r="F661" s="182">
        <v>48579</v>
      </c>
      <c r="G661" s="148"/>
      <c r="H661" s="182" t="s">
        <v>253</v>
      </c>
      <c r="J661" s="183">
        <v>-1</v>
      </c>
      <c r="K661" s="21"/>
      <c r="L661" s="149">
        <f t="shared" si="69"/>
        <v>98377</v>
      </c>
      <c r="M661" s="127"/>
      <c r="N661" s="184">
        <v>3.61</v>
      </c>
      <c r="P661" s="155">
        <v>48579</v>
      </c>
      <c r="Q661" s="152"/>
      <c r="R661" s="155" t="s">
        <v>253</v>
      </c>
      <c r="T661" s="159">
        <v>-2</v>
      </c>
      <c r="U661" s="23"/>
      <c r="V661" s="153">
        <v>143735</v>
      </c>
      <c r="W661" s="131"/>
      <c r="X661" s="162">
        <v>5.27</v>
      </c>
      <c r="Y661" s="23"/>
      <c r="Z661" s="152">
        <f t="shared" si="70"/>
        <v>45358</v>
      </c>
    </row>
    <row r="662" spans="1:26" x14ac:dyDescent="0.25">
      <c r="A662" s="116">
        <v>343</v>
      </c>
      <c r="B662" s="36" t="s">
        <v>254</v>
      </c>
      <c r="C662" s="145"/>
      <c r="D662" s="146">
        <v>62445432.170000002</v>
      </c>
      <c r="E662" s="21"/>
      <c r="F662" s="182">
        <v>48579</v>
      </c>
      <c r="G662" s="148"/>
      <c r="H662" s="182" t="s">
        <v>255</v>
      </c>
      <c r="J662" s="183">
        <v>-2</v>
      </c>
      <c r="K662" s="21"/>
      <c r="L662" s="149">
        <f t="shared" si="69"/>
        <v>2441616</v>
      </c>
      <c r="M662" s="127"/>
      <c r="N662" s="184">
        <v>3.91</v>
      </c>
      <c r="P662" s="155">
        <v>48579</v>
      </c>
      <c r="Q662" s="152"/>
      <c r="R662" s="155" t="s">
        <v>271</v>
      </c>
      <c r="T662" s="159">
        <v>-3</v>
      </c>
      <c r="U662" s="23"/>
      <c r="V662" s="153">
        <v>3243341</v>
      </c>
      <c r="W662" s="131"/>
      <c r="X662" s="162">
        <v>5.19</v>
      </c>
      <c r="Y662" s="23"/>
      <c r="Z662" s="152">
        <f t="shared" si="70"/>
        <v>801725</v>
      </c>
    </row>
    <row r="663" spans="1:26" x14ac:dyDescent="0.25">
      <c r="A663" s="116">
        <v>344</v>
      </c>
      <c r="B663" s="36" t="s">
        <v>257</v>
      </c>
      <c r="C663" s="145"/>
      <c r="D663" s="146">
        <v>17835450.82</v>
      </c>
      <c r="E663" s="21"/>
      <c r="F663" s="182">
        <v>48579</v>
      </c>
      <c r="G663" s="148"/>
      <c r="H663" s="182" t="s">
        <v>253</v>
      </c>
      <c r="J663" s="183">
        <v>-2</v>
      </c>
      <c r="K663" s="21"/>
      <c r="L663" s="149">
        <f t="shared" si="69"/>
        <v>649210</v>
      </c>
      <c r="M663" s="127"/>
      <c r="N663" s="184">
        <v>3.64</v>
      </c>
      <c r="P663" s="155">
        <v>48579</v>
      </c>
      <c r="Q663" s="152"/>
      <c r="R663" s="155" t="s">
        <v>258</v>
      </c>
      <c r="T663" s="159">
        <v>-2</v>
      </c>
      <c r="U663" s="23"/>
      <c r="V663" s="153">
        <v>799633</v>
      </c>
      <c r="W663" s="131"/>
      <c r="X663" s="162">
        <v>4.4800000000000004</v>
      </c>
      <c r="Y663" s="23"/>
      <c r="Z663" s="152">
        <f t="shared" si="70"/>
        <v>150423</v>
      </c>
    </row>
    <row r="664" spans="1:26" x14ac:dyDescent="0.25">
      <c r="A664" s="116">
        <v>345</v>
      </c>
      <c r="B664" s="19" t="s">
        <v>75</v>
      </c>
      <c r="C664" s="145"/>
      <c r="D664" s="146">
        <v>2943040.53</v>
      </c>
      <c r="E664" s="21"/>
      <c r="F664" s="182">
        <v>48579</v>
      </c>
      <c r="G664" s="148"/>
      <c r="H664" s="182" t="s">
        <v>259</v>
      </c>
      <c r="J664" s="183">
        <v>-1</v>
      </c>
      <c r="K664" s="21"/>
      <c r="L664" s="149">
        <f t="shared" si="69"/>
        <v>106538</v>
      </c>
      <c r="M664" s="127"/>
      <c r="N664" s="184">
        <v>3.62</v>
      </c>
      <c r="P664" s="155">
        <v>48579</v>
      </c>
      <c r="Q664" s="152"/>
      <c r="R664" s="155" t="s">
        <v>259</v>
      </c>
      <c r="T664" s="159">
        <v>-2</v>
      </c>
      <c r="U664" s="23"/>
      <c r="V664" s="153">
        <v>123297</v>
      </c>
      <c r="W664" s="131"/>
      <c r="X664" s="162">
        <v>4.1900000000000004</v>
      </c>
      <c r="Y664" s="23"/>
      <c r="Z664" s="152">
        <f t="shared" si="70"/>
        <v>16759</v>
      </c>
    </row>
    <row r="665" spans="1:26" x14ac:dyDescent="0.25">
      <c r="A665" s="116"/>
      <c r="B665" s="42" t="s">
        <v>272</v>
      </c>
      <c r="C665" s="148"/>
      <c r="D665" s="166">
        <f>+SUBTOTAL(9,D660:D664)</f>
        <v>90217368.670000017</v>
      </c>
      <c r="E665" s="56"/>
      <c r="F665" s="147"/>
      <c r="G665" s="148"/>
      <c r="J665" s="126"/>
      <c r="K665" s="56"/>
      <c r="L665" s="167">
        <f>+SUBTOTAL(9,L660:L664)</f>
        <v>3442145</v>
      </c>
      <c r="M665" s="127"/>
      <c r="N665" s="150">
        <f>+ROUND(L665/$D665*100,2)</f>
        <v>3.82</v>
      </c>
      <c r="P665" s="151"/>
      <c r="Q665" s="152"/>
      <c r="T665" s="130"/>
      <c r="U665" s="57"/>
      <c r="V665" s="168">
        <f>+SUBTOTAL(9,V660:V664)</f>
        <v>4476495</v>
      </c>
      <c r="W665" s="131"/>
      <c r="X665" s="154">
        <f>+ROUND(V665/D665*100,2)</f>
        <v>4.96</v>
      </c>
      <c r="Y665" s="23"/>
      <c r="Z665" s="191">
        <f>+SUBTOTAL(9,Z660:Z664)</f>
        <v>1034350</v>
      </c>
    </row>
    <row r="666" spans="1:26" x14ac:dyDescent="0.25">
      <c r="A666" s="116"/>
      <c r="B666" s="21"/>
      <c r="C666" s="145"/>
      <c r="E666" s="21"/>
      <c r="F666" s="125"/>
      <c r="G666" s="145"/>
      <c r="J666" s="126"/>
      <c r="K666" s="21"/>
      <c r="L666" s="187"/>
      <c r="M666" s="127"/>
      <c r="N666" s="150"/>
      <c r="P666" s="129"/>
      <c r="Q666" s="190"/>
      <c r="T666" s="130"/>
      <c r="U666" s="23"/>
      <c r="V666" s="188"/>
      <c r="W666" s="131"/>
      <c r="X666" s="154"/>
      <c r="Y666" s="23"/>
      <c r="Z666" s="190"/>
    </row>
    <row r="667" spans="1:26" x14ac:dyDescent="0.25">
      <c r="A667" s="198"/>
      <c r="B667" s="68" t="s">
        <v>273</v>
      </c>
      <c r="C667" s="145"/>
      <c r="E667" s="21"/>
      <c r="F667" s="125"/>
      <c r="G667" s="145"/>
      <c r="J667" s="126"/>
      <c r="K667" s="21"/>
      <c r="L667" s="187"/>
      <c r="M667" s="127"/>
      <c r="N667" s="150"/>
      <c r="P667" s="129"/>
      <c r="Q667" s="190"/>
      <c r="T667" s="130"/>
      <c r="U667" s="23"/>
      <c r="V667" s="188"/>
      <c r="W667" s="131"/>
      <c r="X667" s="154"/>
      <c r="Y667" s="23"/>
      <c r="Z667" s="190"/>
    </row>
    <row r="668" spans="1:26" x14ac:dyDescent="0.25">
      <c r="A668" s="116">
        <v>341</v>
      </c>
      <c r="B668" s="36" t="s">
        <v>66</v>
      </c>
      <c r="C668" s="145"/>
      <c r="D668" s="146">
        <v>7866280.2400000002</v>
      </c>
      <c r="E668" s="21"/>
      <c r="F668" s="182">
        <v>51501</v>
      </c>
      <c r="G668" s="148"/>
      <c r="H668" s="182" t="s">
        <v>274</v>
      </c>
      <c r="J668" s="183">
        <v>-1</v>
      </c>
      <c r="K668" s="21"/>
      <c r="L668" s="149">
        <f t="shared" ref="L668:L672" si="71">+ROUND(N668*D668/100,0)</f>
        <v>274533</v>
      </c>
      <c r="M668" s="127"/>
      <c r="N668" s="184">
        <v>3.49</v>
      </c>
      <c r="P668" s="155">
        <v>55153</v>
      </c>
      <c r="Q668" s="152"/>
      <c r="R668" s="155" t="s">
        <v>275</v>
      </c>
      <c r="T668" s="159">
        <v>-1</v>
      </c>
      <c r="U668" s="23"/>
      <c r="V668" s="153">
        <v>183643</v>
      </c>
      <c r="W668" s="131"/>
      <c r="X668" s="162">
        <v>2.33</v>
      </c>
      <c r="Y668" s="23"/>
      <c r="Z668" s="152">
        <f t="shared" ref="Z668:Z672" si="72">+V668-L668</f>
        <v>-90890</v>
      </c>
    </row>
    <row r="669" spans="1:26" x14ac:dyDescent="0.25">
      <c r="A669" s="116">
        <v>343</v>
      </c>
      <c r="B669" s="36" t="s">
        <v>254</v>
      </c>
      <c r="C669" s="145"/>
      <c r="D669" s="146">
        <v>174919139.84</v>
      </c>
      <c r="E669" s="21"/>
      <c r="F669" s="182">
        <v>51501</v>
      </c>
      <c r="G669" s="148"/>
      <c r="H669" s="182" t="s">
        <v>276</v>
      </c>
      <c r="J669" s="183">
        <v>-1</v>
      </c>
      <c r="K669" s="21"/>
      <c r="L669" s="149">
        <f t="shared" si="71"/>
        <v>5842299</v>
      </c>
      <c r="M669" s="127"/>
      <c r="N669" s="184">
        <v>3.34</v>
      </c>
      <c r="P669" s="155">
        <v>55153</v>
      </c>
      <c r="Q669" s="152"/>
      <c r="R669" s="155" t="s">
        <v>277</v>
      </c>
      <c r="T669" s="159">
        <v>-1</v>
      </c>
      <c r="U669" s="23"/>
      <c r="V669" s="153">
        <v>9334602</v>
      </c>
      <c r="W669" s="131"/>
      <c r="X669" s="162">
        <v>5.34</v>
      </c>
      <c r="Y669" s="23"/>
      <c r="Z669" s="152">
        <f t="shared" si="72"/>
        <v>3492303</v>
      </c>
    </row>
    <row r="670" spans="1:26" x14ac:dyDescent="0.25">
      <c r="A670" s="116">
        <v>344</v>
      </c>
      <c r="B670" s="36" t="s">
        <v>257</v>
      </c>
      <c r="C670" s="145"/>
      <c r="D670" s="146">
        <v>5286248.2300000004</v>
      </c>
      <c r="E670" s="21"/>
      <c r="F670" s="182">
        <v>51501</v>
      </c>
      <c r="G670" s="148"/>
      <c r="H670" s="182" t="s">
        <v>276</v>
      </c>
      <c r="J670" s="183">
        <v>-1</v>
      </c>
      <c r="K670" s="21"/>
      <c r="L670" s="149">
        <f t="shared" si="71"/>
        <v>176561</v>
      </c>
      <c r="M670" s="127"/>
      <c r="N670" s="184">
        <v>3.34</v>
      </c>
      <c r="P670" s="155">
        <v>55153</v>
      </c>
      <c r="Q670" s="152"/>
      <c r="R670" s="155" t="s">
        <v>271</v>
      </c>
      <c r="T670" s="159">
        <v>-2</v>
      </c>
      <c r="U670" s="23"/>
      <c r="V670" s="153">
        <v>407952</v>
      </c>
      <c r="W670" s="131"/>
      <c r="X670" s="162">
        <v>7.72</v>
      </c>
      <c r="Y670" s="23"/>
      <c r="Z670" s="152">
        <f t="shared" si="72"/>
        <v>231391</v>
      </c>
    </row>
    <row r="671" spans="1:26" x14ac:dyDescent="0.25">
      <c r="A671" s="116">
        <v>345</v>
      </c>
      <c r="B671" s="19" t="s">
        <v>75</v>
      </c>
      <c r="C671" s="145"/>
      <c r="D671" s="146">
        <v>12797311.82</v>
      </c>
      <c r="E671" s="21"/>
      <c r="F671" s="182">
        <v>51501</v>
      </c>
      <c r="G671" s="148"/>
      <c r="H671" s="182" t="s">
        <v>260</v>
      </c>
      <c r="J671" s="183">
        <v>0</v>
      </c>
      <c r="K671" s="21"/>
      <c r="L671" s="149">
        <f t="shared" si="71"/>
        <v>417192</v>
      </c>
      <c r="M671" s="127"/>
      <c r="N671" s="184">
        <v>3.26</v>
      </c>
      <c r="P671" s="155">
        <v>55153</v>
      </c>
      <c r="Q671" s="152"/>
      <c r="R671" s="155" t="s">
        <v>278</v>
      </c>
      <c r="T671" s="159">
        <v>-1</v>
      </c>
      <c r="U671" s="23"/>
      <c r="V671" s="153">
        <v>311346</v>
      </c>
      <c r="W671" s="131"/>
      <c r="X671" s="162">
        <v>2.4300000000000002</v>
      </c>
      <c r="Y671" s="23"/>
      <c r="Z671" s="152">
        <f t="shared" si="72"/>
        <v>-105846</v>
      </c>
    </row>
    <row r="672" spans="1:26" x14ac:dyDescent="0.25">
      <c r="A672" s="116">
        <v>346</v>
      </c>
      <c r="B672" s="36" t="s">
        <v>78</v>
      </c>
      <c r="C672" s="145"/>
      <c r="D672" s="146">
        <v>190099.8</v>
      </c>
      <c r="E672" s="21"/>
      <c r="F672" s="182">
        <v>51501</v>
      </c>
      <c r="G672" s="148"/>
      <c r="H672" s="182" t="s">
        <v>260</v>
      </c>
      <c r="J672" s="183">
        <v>0</v>
      </c>
      <c r="K672" s="21"/>
      <c r="L672" s="149">
        <f t="shared" si="71"/>
        <v>6178</v>
      </c>
      <c r="M672" s="127"/>
      <c r="N672" s="184">
        <v>3.25</v>
      </c>
      <c r="P672" s="155">
        <v>55153</v>
      </c>
      <c r="Q672" s="152"/>
      <c r="R672" s="155" t="s">
        <v>260</v>
      </c>
      <c r="T672" s="159">
        <v>0</v>
      </c>
      <c r="U672" s="23"/>
      <c r="V672" s="153">
        <v>4684</v>
      </c>
      <c r="W672" s="131"/>
      <c r="X672" s="162">
        <v>2.46</v>
      </c>
      <c r="Y672" s="23"/>
      <c r="Z672" s="152">
        <f t="shared" si="72"/>
        <v>-1494</v>
      </c>
    </row>
    <row r="673" spans="1:26" x14ac:dyDescent="0.25">
      <c r="A673" s="116"/>
      <c r="B673" s="42" t="s">
        <v>279</v>
      </c>
      <c r="C673" s="148"/>
      <c r="D673" s="166">
        <f>+SUBTOTAL(9,D668:D672)</f>
        <v>201059079.93000001</v>
      </c>
      <c r="E673" s="56"/>
      <c r="F673" s="147"/>
      <c r="G673" s="148"/>
      <c r="J673" s="126"/>
      <c r="K673" s="56"/>
      <c r="L673" s="167">
        <f>+SUBTOTAL(9,L668:L672)</f>
        <v>6716763</v>
      </c>
      <c r="M673" s="127"/>
      <c r="N673" s="150">
        <f>+ROUND(L673/$D673*100,2)</f>
        <v>3.34</v>
      </c>
      <c r="P673" s="151"/>
      <c r="Q673" s="152"/>
      <c r="T673" s="130"/>
      <c r="U673" s="57"/>
      <c r="V673" s="168">
        <f>+SUBTOTAL(9,V668:V672)</f>
        <v>10242227</v>
      </c>
      <c r="W673" s="131"/>
      <c r="X673" s="154">
        <f>+ROUND(V673/D673*100,2)</f>
        <v>5.09</v>
      </c>
      <c r="Y673" s="23"/>
      <c r="Z673" s="191">
        <f>+SUBTOTAL(9,Z668:Z672)</f>
        <v>3525464</v>
      </c>
    </row>
    <row r="674" spans="1:26" x14ac:dyDescent="0.25">
      <c r="A674" s="116"/>
      <c r="B674" s="21"/>
      <c r="C674" s="145"/>
      <c r="E674" s="21"/>
      <c r="F674" s="125"/>
      <c r="G674" s="145"/>
      <c r="J674" s="126"/>
      <c r="K674" s="21"/>
      <c r="L674" s="187"/>
      <c r="M674" s="127"/>
      <c r="N674" s="150"/>
      <c r="P674" s="129"/>
      <c r="Q674" s="190"/>
      <c r="T674" s="130"/>
      <c r="U674" s="23"/>
      <c r="V674" s="188"/>
      <c r="W674" s="131"/>
      <c r="X674" s="154"/>
      <c r="Y674" s="23"/>
      <c r="Z674" s="190"/>
    </row>
    <row r="675" spans="1:26" x14ac:dyDescent="0.25">
      <c r="A675" s="198"/>
      <c r="B675" s="68" t="s">
        <v>280</v>
      </c>
      <c r="C675" s="145"/>
      <c r="E675" s="21"/>
      <c r="F675" s="125"/>
      <c r="G675" s="145"/>
      <c r="J675" s="126"/>
      <c r="K675" s="21"/>
      <c r="L675" s="187"/>
      <c r="M675" s="127"/>
      <c r="N675" s="150"/>
      <c r="P675" s="129"/>
      <c r="Q675" s="190"/>
      <c r="T675" s="130"/>
      <c r="U675" s="23"/>
      <c r="V675" s="188"/>
      <c r="W675" s="131"/>
      <c r="X675" s="154"/>
      <c r="Y675" s="23"/>
      <c r="Z675" s="190"/>
    </row>
    <row r="676" spans="1:26" x14ac:dyDescent="0.25">
      <c r="A676" s="116">
        <v>341</v>
      </c>
      <c r="B676" s="36" t="s">
        <v>66</v>
      </c>
      <c r="C676" s="145"/>
      <c r="D676" s="146">
        <v>104311.55</v>
      </c>
      <c r="E676" s="21"/>
      <c r="F676" s="182">
        <v>47483</v>
      </c>
      <c r="G676" s="148"/>
      <c r="H676" s="182" t="s">
        <v>274</v>
      </c>
      <c r="J676" s="183">
        <v>-1</v>
      </c>
      <c r="K676" s="21"/>
      <c r="L676" s="149">
        <f t="shared" ref="L676:L679" si="73">+ROUND(N676*D676/100,0)</f>
        <v>3640</v>
      </c>
      <c r="M676" s="127"/>
      <c r="N676" s="184">
        <v>3.49</v>
      </c>
      <c r="P676" s="155">
        <v>55153</v>
      </c>
      <c r="Q676" s="152"/>
      <c r="R676" s="155" t="s">
        <v>275</v>
      </c>
      <c r="T676" s="159">
        <v>-1</v>
      </c>
      <c r="U676" s="23"/>
      <c r="V676" s="153">
        <v>5155</v>
      </c>
      <c r="W676" s="131"/>
      <c r="X676" s="162">
        <v>4.9400000000000004</v>
      </c>
      <c r="Y676" s="23"/>
      <c r="Z676" s="152">
        <f t="shared" ref="Z676:Z679" si="74">+V676-L676</f>
        <v>1515</v>
      </c>
    </row>
    <row r="677" spans="1:26" x14ac:dyDescent="0.25">
      <c r="A677" s="116">
        <v>343</v>
      </c>
      <c r="B677" s="36" t="s">
        <v>254</v>
      </c>
      <c r="C677" s="145"/>
      <c r="D677" s="146">
        <v>56679301.890000001</v>
      </c>
      <c r="E677" s="21"/>
      <c r="F677" s="182">
        <v>47483</v>
      </c>
      <c r="G677" s="148"/>
      <c r="H677" s="182" t="s">
        <v>276</v>
      </c>
      <c r="J677" s="183">
        <v>-1</v>
      </c>
      <c r="K677" s="21"/>
      <c r="L677" s="149">
        <f t="shared" si="73"/>
        <v>1609692</v>
      </c>
      <c r="M677" s="127"/>
      <c r="N677" s="184">
        <v>2.84</v>
      </c>
      <c r="P677" s="155">
        <v>55153</v>
      </c>
      <c r="Q677" s="152"/>
      <c r="R677" s="155" t="s">
        <v>277</v>
      </c>
      <c r="T677" s="159">
        <v>-1</v>
      </c>
      <c r="U677" s="23"/>
      <c r="V677" s="153">
        <v>2329011</v>
      </c>
      <c r="W677" s="131"/>
      <c r="X677" s="162">
        <v>4.1100000000000003</v>
      </c>
      <c r="Y677" s="23"/>
      <c r="Z677" s="152">
        <f t="shared" si="74"/>
        <v>719319</v>
      </c>
    </row>
    <row r="678" spans="1:26" x14ac:dyDescent="0.25">
      <c r="A678" s="116">
        <v>344</v>
      </c>
      <c r="B678" s="36" t="s">
        <v>257</v>
      </c>
      <c r="C678" s="145"/>
      <c r="D678" s="146">
        <v>2696496.33</v>
      </c>
      <c r="E678" s="21"/>
      <c r="F678" s="182">
        <v>47483</v>
      </c>
      <c r="G678" s="148"/>
      <c r="H678" s="182" t="s">
        <v>276</v>
      </c>
      <c r="J678" s="183">
        <v>-1</v>
      </c>
      <c r="K678" s="21"/>
      <c r="L678" s="149">
        <f t="shared" si="73"/>
        <v>76311</v>
      </c>
      <c r="M678" s="127"/>
      <c r="N678" s="184">
        <v>2.83</v>
      </c>
      <c r="P678" s="155">
        <v>55153</v>
      </c>
      <c r="Q678" s="152"/>
      <c r="R678" s="155" t="s">
        <v>271</v>
      </c>
      <c r="T678" s="159">
        <v>-2</v>
      </c>
      <c r="U678" s="23"/>
      <c r="V678" s="153">
        <v>148872</v>
      </c>
      <c r="W678" s="131"/>
      <c r="X678" s="162">
        <v>5.52</v>
      </c>
      <c r="Y678" s="23"/>
      <c r="Z678" s="152">
        <f t="shared" si="74"/>
        <v>72561</v>
      </c>
    </row>
    <row r="679" spans="1:26" x14ac:dyDescent="0.25">
      <c r="A679" s="116">
        <v>345</v>
      </c>
      <c r="B679" s="19" t="s">
        <v>75</v>
      </c>
      <c r="C679" s="145"/>
      <c r="D679" s="146">
        <v>1805206.74</v>
      </c>
      <c r="E679" s="21"/>
      <c r="F679" s="182">
        <v>47483</v>
      </c>
      <c r="G679" s="148"/>
      <c r="H679" s="182" t="s">
        <v>260</v>
      </c>
      <c r="J679" s="183">
        <v>-1</v>
      </c>
      <c r="K679" s="21"/>
      <c r="L679" s="149">
        <f t="shared" si="73"/>
        <v>50185</v>
      </c>
      <c r="M679" s="127"/>
      <c r="N679" s="184">
        <v>2.78</v>
      </c>
      <c r="P679" s="155">
        <v>55153</v>
      </c>
      <c r="Q679" s="152"/>
      <c r="R679" s="155" t="s">
        <v>278</v>
      </c>
      <c r="T679" s="159">
        <v>-1</v>
      </c>
      <c r="U679" s="23"/>
      <c r="V679" s="153">
        <v>90476</v>
      </c>
      <c r="W679" s="131"/>
      <c r="X679" s="162">
        <v>5.01</v>
      </c>
      <c r="Y679" s="23"/>
      <c r="Z679" s="152">
        <f t="shared" si="74"/>
        <v>40291</v>
      </c>
    </row>
    <row r="680" spans="1:26" x14ac:dyDescent="0.25">
      <c r="A680" s="116"/>
      <c r="B680" s="42" t="s">
        <v>281</v>
      </c>
      <c r="C680" s="148"/>
      <c r="D680" s="166">
        <f>+SUBTOTAL(9,D676:D679)</f>
        <v>61285316.509999998</v>
      </c>
      <c r="E680" s="56"/>
      <c r="F680" s="147"/>
      <c r="G680" s="148"/>
      <c r="J680" s="126"/>
      <c r="K680" s="56"/>
      <c r="L680" s="167">
        <f>+SUBTOTAL(9,L676:L679)</f>
        <v>1739828</v>
      </c>
      <c r="M680" s="127"/>
      <c r="N680" s="150">
        <f>+ROUND(L680/$D680*100,2)</f>
        <v>2.84</v>
      </c>
      <c r="P680" s="151"/>
      <c r="Q680" s="152"/>
      <c r="T680" s="130"/>
      <c r="U680" s="57"/>
      <c r="V680" s="168">
        <f>+SUBTOTAL(9,V676:V679)</f>
        <v>2573514</v>
      </c>
      <c r="W680" s="131"/>
      <c r="X680" s="154">
        <f>+ROUND(V680/D680*100,2)</f>
        <v>4.2</v>
      </c>
      <c r="Y680" s="23"/>
      <c r="Z680" s="191">
        <f>+SUBTOTAL(9,Z676:Z679)</f>
        <v>833686</v>
      </c>
    </row>
    <row r="681" spans="1:26" x14ac:dyDescent="0.25">
      <c r="A681" s="116"/>
      <c r="B681" s="21"/>
      <c r="C681" s="145"/>
      <c r="E681" s="21"/>
      <c r="F681" s="125"/>
      <c r="G681" s="145"/>
      <c r="J681" s="126"/>
      <c r="K681" s="21"/>
      <c r="L681" s="187"/>
      <c r="M681" s="127"/>
      <c r="N681" s="150"/>
      <c r="P681" s="129"/>
      <c r="Q681" s="190"/>
      <c r="T681" s="130"/>
      <c r="U681" s="23"/>
      <c r="V681" s="188"/>
      <c r="W681" s="131"/>
      <c r="X681" s="154"/>
      <c r="Y681" s="23"/>
      <c r="Z681" s="190"/>
    </row>
    <row r="682" spans="1:26" x14ac:dyDescent="0.25">
      <c r="A682" s="198"/>
      <c r="B682" s="68" t="s">
        <v>282</v>
      </c>
      <c r="C682" s="145"/>
      <c r="E682" s="21"/>
      <c r="F682" s="125"/>
      <c r="G682" s="145"/>
      <c r="J682" s="126"/>
      <c r="K682" s="21"/>
      <c r="L682" s="187"/>
      <c r="M682" s="127"/>
      <c r="N682" s="150"/>
      <c r="P682" s="129"/>
      <c r="Q682" s="190"/>
      <c r="T682" s="130"/>
      <c r="U682" s="23"/>
      <c r="V682" s="188"/>
      <c r="W682" s="131"/>
      <c r="X682" s="154"/>
      <c r="Y682" s="23"/>
      <c r="Z682" s="190"/>
    </row>
    <row r="683" spans="1:26" x14ac:dyDescent="0.25">
      <c r="A683" s="116">
        <v>341</v>
      </c>
      <c r="B683" s="36" t="s">
        <v>66</v>
      </c>
      <c r="C683" s="145"/>
      <c r="D683" s="146">
        <v>12107428.26</v>
      </c>
      <c r="E683" s="21"/>
      <c r="F683" s="182">
        <v>50770</v>
      </c>
      <c r="G683" s="148"/>
      <c r="H683" s="182" t="s">
        <v>274</v>
      </c>
      <c r="J683" s="183">
        <v>-1</v>
      </c>
      <c r="K683" s="21"/>
      <c r="L683" s="149">
        <f t="shared" ref="L683:L687" si="75">+ROUND(N683*D683/100,0)</f>
        <v>427392</v>
      </c>
      <c r="M683" s="127"/>
      <c r="N683" s="184">
        <v>3.53</v>
      </c>
      <c r="P683" s="155">
        <v>54788</v>
      </c>
      <c r="Q683" s="152"/>
      <c r="R683" s="155" t="s">
        <v>275</v>
      </c>
      <c r="T683" s="159">
        <v>-1</v>
      </c>
      <c r="U683" s="23"/>
      <c r="V683" s="153">
        <v>289531</v>
      </c>
      <c r="W683" s="131"/>
      <c r="X683" s="162">
        <v>2.39</v>
      </c>
      <c r="Y683" s="23"/>
      <c r="Z683" s="152">
        <f t="shared" ref="Z683:Z687" si="76">+V683-L683</f>
        <v>-137861</v>
      </c>
    </row>
    <row r="684" spans="1:26" x14ac:dyDescent="0.25">
      <c r="A684" s="116">
        <v>343</v>
      </c>
      <c r="B684" s="36" t="s">
        <v>254</v>
      </c>
      <c r="C684" s="145"/>
      <c r="D684" s="146">
        <v>486192448.25999999</v>
      </c>
      <c r="E684" s="21"/>
      <c r="F684" s="182">
        <v>50770</v>
      </c>
      <c r="G684" s="148"/>
      <c r="H684" s="182" t="s">
        <v>276</v>
      </c>
      <c r="J684" s="183">
        <v>-1</v>
      </c>
      <c r="K684" s="21"/>
      <c r="L684" s="149">
        <f t="shared" si="75"/>
        <v>16384686</v>
      </c>
      <c r="M684" s="127"/>
      <c r="N684" s="184">
        <v>3.37</v>
      </c>
      <c r="P684" s="155">
        <v>54788</v>
      </c>
      <c r="Q684" s="152"/>
      <c r="R684" s="155" t="s">
        <v>277</v>
      </c>
      <c r="T684" s="159">
        <v>-1</v>
      </c>
      <c r="U684" s="23"/>
      <c r="V684" s="153">
        <v>20699052</v>
      </c>
      <c r="W684" s="131"/>
      <c r="X684" s="162">
        <v>4.26</v>
      </c>
      <c r="Y684" s="23"/>
      <c r="Z684" s="152">
        <f t="shared" si="76"/>
        <v>4314366</v>
      </c>
    </row>
    <row r="685" spans="1:26" x14ac:dyDescent="0.25">
      <c r="A685" s="116">
        <v>344</v>
      </c>
      <c r="B685" s="36" t="s">
        <v>257</v>
      </c>
      <c r="C685" s="145"/>
      <c r="D685" s="146">
        <v>15239764.18</v>
      </c>
      <c r="E685" s="21"/>
      <c r="F685" s="182">
        <v>50770</v>
      </c>
      <c r="G685" s="148"/>
      <c r="H685" s="182" t="s">
        <v>276</v>
      </c>
      <c r="J685" s="183">
        <v>-1</v>
      </c>
      <c r="K685" s="21"/>
      <c r="L685" s="149">
        <f t="shared" si="75"/>
        <v>513580</v>
      </c>
      <c r="M685" s="127"/>
      <c r="N685" s="184">
        <v>3.37</v>
      </c>
      <c r="P685" s="155">
        <v>54788</v>
      </c>
      <c r="Q685" s="152"/>
      <c r="R685" s="155" t="s">
        <v>271</v>
      </c>
      <c r="T685" s="159">
        <v>-2</v>
      </c>
      <c r="U685" s="23"/>
      <c r="V685" s="153">
        <v>905061</v>
      </c>
      <c r="W685" s="131"/>
      <c r="X685" s="162">
        <v>5.94</v>
      </c>
      <c r="Y685" s="23"/>
      <c r="Z685" s="152">
        <f t="shared" si="76"/>
        <v>391481</v>
      </c>
    </row>
    <row r="686" spans="1:26" x14ac:dyDescent="0.25">
      <c r="A686" s="116">
        <v>345</v>
      </c>
      <c r="B686" s="19" t="s">
        <v>75</v>
      </c>
      <c r="C686" s="145"/>
      <c r="D686" s="146">
        <v>31197521</v>
      </c>
      <c r="E686" s="21"/>
      <c r="F686" s="182">
        <v>50770</v>
      </c>
      <c r="G686" s="148"/>
      <c r="H686" s="182" t="s">
        <v>260</v>
      </c>
      <c r="J686" s="183">
        <v>0</v>
      </c>
      <c r="K686" s="21"/>
      <c r="L686" s="149">
        <f t="shared" si="75"/>
        <v>1029518</v>
      </c>
      <c r="M686" s="127"/>
      <c r="N686" s="184">
        <v>3.3</v>
      </c>
      <c r="P686" s="155">
        <v>54788</v>
      </c>
      <c r="Q686" s="152"/>
      <c r="R686" s="155" t="s">
        <v>278</v>
      </c>
      <c r="T686" s="159">
        <v>-1</v>
      </c>
      <c r="U686" s="23"/>
      <c r="V686" s="153">
        <v>728609</v>
      </c>
      <c r="W686" s="131"/>
      <c r="X686" s="162">
        <v>2.34</v>
      </c>
      <c r="Y686" s="23"/>
      <c r="Z686" s="152">
        <f t="shared" si="76"/>
        <v>-300909</v>
      </c>
    </row>
    <row r="687" spans="1:26" x14ac:dyDescent="0.25">
      <c r="A687" s="116">
        <v>346</v>
      </c>
      <c r="B687" s="36" t="s">
        <v>78</v>
      </c>
      <c r="C687" s="145"/>
      <c r="D687" s="146">
        <v>4342766.88</v>
      </c>
      <c r="E687" s="21"/>
      <c r="F687" s="182">
        <v>50770</v>
      </c>
      <c r="G687" s="148"/>
      <c r="H687" s="182" t="s">
        <v>260</v>
      </c>
      <c r="J687" s="183">
        <v>0</v>
      </c>
      <c r="K687" s="21"/>
      <c r="L687" s="149">
        <f t="shared" si="75"/>
        <v>142443</v>
      </c>
      <c r="M687" s="127"/>
      <c r="N687" s="184">
        <v>3.28</v>
      </c>
      <c r="P687" s="155">
        <v>54788</v>
      </c>
      <c r="Q687" s="152"/>
      <c r="R687" s="155" t="s">
        <v>260</v>
      </c>
      <c r="T687" s="159">
        <v>0</v>
      </c>
      <c r="U687" s="23"/>
      <c r="V687" s="153">
        <v>131137</v>
      </c>
      <c r="W687" s="131"/>
      <c r="X687" s="162">
        <v>3.02</v>
      </c>
      <c r="Y687" s="23"/>
      <c r="Z687" s="152">
        <f t="shared" si="76"/>
        <v>-11306</v>
      </c>
    </row>
    <row r="688" spans="1:26" x14ac:dyDescent="0.25">
      <c r="A688" s="116"/>
      <c r="B688" s="42" t="s">
        <v>283</v>
      </c>
      <c r="C688" s="148"/>
      <c r="D688" s="166">
        <f>+SUBTOTAL(9,D683:D687)</f>
        <v>549079928.58000004</v>
      </c>
      <c r="E688" s="56"/>
      <c r="F688" s="147"/>
      <c r="G688" s="148"/>
      <c r="J688" s="126"/>
      <c r="K688" s="56"/>
      <c r="L688" s="167">
        <f>+SUBTOTAL(9,L683:L687)</f>
        <v>18497619</v>
      </c>
      <c r="M688" s="127"/>
      <c r="N688" s="150">
        <f>+ROUND(L688/$D688*100,2)</f>
        <v>3.37</v>
      </c>
      <c r="P688" s="151"/>
      <c r="Q688" s="152"/>
      <c r="T688" s="130"/>
      <c r="U688" s="57"/>
      <c r="V688" s="168">
        <f>+SUBTOTAL(9,V683:V687)</f>
        <v>22753390</v>
      </c>
      <c r="W688" s="131"/>
      <c r="X688" s="154">
        <f>+ROUND(V688/D688*100,2)</f>
        <v>4.1399999999999997</v>
      </c>
      <c r="Y688" s="23"/>
      <c r="Z688" s="191">
        <f>+SUBTOTAL(9,Z683:Z687)</f>
        <v>4255771</v>
      </c>
    </row>
    <row r="689" spans="1:26" x14ac:dyDescent="0.25">
      <c r="A689" s="116"/>
      <c r="B689" s="21"/>
      <c r="C689" s="145"/>
      <c r="E689" s="21"/>
      <c r="F689" s="125"/>
      <c r="G689" s="145"/>
      <c r="J689" s="126"/>
      <c r="K689" s="21"/>
      <c r="L689" s="187"/>
      <c r="M689" s="127"/>
      <c r="N689" s="150"/>
      <c r="P689" s="129"/>
      <c r="Q689" s="190"/>
      <c r="T689" s="130"/>
      <c r="U689" s="23"/>
      <c r="V689" s="188"/>
      <c r="W689" s="131"/>
      <c r="X689" s="154"/>
      <c r="Y689" s="23"/>
      <c r="Z689" s="190"/>
    </row>
    <row r="690" spans="1:26" x14ac:dyDescent="0.25">
      <c r="A690" s="198"/>
      <c r="B690" s="68" t="s">
        <v>284</v>
      </c>
      <c r="C690" s="145"/>
      <c r="E690" s="21"/>
      <c r="F690" s="125"/>
      <c r="G690" s="145"/>
      <c r="J690" s="126"/>
      <c r="K690" s="21"/>
      <c r="L690" s="187"/>
      <c r="M690" s="127"/>
      <c r="N690" s="150"/>
      <c r="P690" s="129"/>
      <c r="Q690" s="190"/>
      <c r="T690" s="130"/>
      <c r="U690" s="23"/>
      <c r="V690" s="188"/>
      <c r="W690" s="131"/>
      <c r="X690" s="154"/>
      <c r="Y690" s="23"/>
      <c r="Z690" s="190"/>
    </row>
    <row r="691" spans="1:26" x14ac:dyDescent="0.25">
      <c r="A691" s="116">
        <v>341</v>
      </c>
      <c r="B691" s="36" t="s">
        <v>66</v>
      </c>
      <c r="C691" s="145"/>
      <c r="D691" s="146">
        <v>5545542.3799999999</v>
      </c>
      <c r="E691" s="21"/>
      <c r="F691" s="182">
        <v>50770</v>
      </c>
      <c r="G691" s="148"/>
      <c r="H691" s="182" t="s">
        <v>274</v>
      </c>
      <c r="J691" s="183">
        <v>-1</v>
      </c>
      <c r="K691" s="21"/>
      <c r="L691" s="149">
        <f t="shared" ref="L691:L695" si="77">+ROUND(N691*D691/100,0)</f>
        <v>190767</v>
      </c>
      <c r="M691" s="127"/>
      <c r="N691" s="184">
        <v>3.44</v>
      </c>
      <c r="P691" s="155">
        <v>54788</v>
      </c>
      <c r="Q691" s="152"/>
      <c r="R691" s="155" t="s">
        <v>275</v>
      </c>
      <c r="T691" s="159">
        <v>-1</v>
      </c>
      <c r="U691" s="23"/>
      <c r="V691" s="153">
        <v>122379</v>
      </c>
      <c r="W691" s="131"/>
      <c r="X691" s="162">
        <v>2.21</v>
      </c>
      <c r="Y691" s="23"/>
      <c r="Z691" s="152">
        <f t="shared" ref="Z691:Z695" si="78">+V691-L691</f>
        <v>-68388</v>
      </c>
    </row>
    <row r="692" spans="1:26" x14ac:dyDescent="0.25">
      <c r="A692" s="116">
        <v>343</v>
      </c>
      <c r="B692" s="36" t="s">
        <v>254</v>
      </c>
      <c r="C692" s="145"/>
      <c r="D692" s="146">
        <v>126543105.11</v>
      </c>
      <c r="E692" s="21"/>
      <c r="F692" s="182">
        <v>50770</v>
      </c>
      <c r="G692" s="148"/>
      <c r="H692" s="182" t="s">
        <v>276</v>
      </c>
      <c r="J692" s="183">
        <v>-1</v>
      </c>
      <c r="K692" s="21"/>
      <c r="L692" s="149">
        <f t="shared" si="77"/>
        <v>4175922</v>
      </c>
      <c r="M692" s="127"/>
      <c r="N692" s="184">
        <v>3.3</v>
      </c>
      <c r="P692" s="155">
        <v>54788</v>
      </c>
      <c r="Q692" s="152"/>
      <c r="R692" s="155" t="s">
        <v>277</v>
      </c>
      <c r="T692" s="159">
        <v>-1</v>
      </c>
      <c r="U692" s="23"/>
      <c r="V692" s="153">
        <v>7378849</v>
      </c>
      <c r="W692" s="131"/>
      <c r="X692" s="162">
        <v>5.83</v>
      </c>
      <c r="Y692" s="23"/>
      <c r="Z692" s="152">
        <f t="shared" si="78"/>
        <v>3202927</v>
      </c>
    </row>
    <row r="693" spans="1:26" x14ac:dyDescent="0.25">
      <c r="A693" s="116">
        <v>344</v>
      </c>
      <c r="B693" s="36" t="s">
        <v>257</v>
      </c>
      <c r="C693" s="145"/>
      <c r="D693" s="146">
        <v>4143912.35</v>
      </c>
      <c r="E693" s="21"/>
      <c r="F693" s="182">
        <v>50770</v>
      </c>
      <c r="G693" s="148"/>
      <c r="H693" s="182" t="s">
        <v>276</v>
      </c>
      <c r="J693" s="183">
        <v>-1</v>
      </c>
      <c r="K693" s="21"/>
      <c r="L693" s="149">
        <f t="shared" si="77"/>
        <v>137163</v>
      </c>
      <c r="M693" s="127"/>
      <c r="N693" s="184">
        <v>3.31</v>
      </c>
      <c r="P693" s="155">
        <v>54788</v>
      </c>
      <c r="Q693" s="152"/>
      <c r="R693" s="155" t="s">
        <v>271</v>
      </c>
      <c r="T693" s="159">
        <v>-2</v>
      </c>
      <c r="U693" s="23"/>
      <c r="V693" s="153">
        <v>294308</v>
      </c>
      <c r="W693" s="131"/>
      <c r="X693" s="162">
        <v>7.1</v>
      </c>
      <c r="Y693" s="23"/>
      <c r="Z693" s="152">
        <f t="shared" si="78"/>
        <v>157145</v>
      </c>
    </row>
    <row r="694" spans="1:26" x14ac:dyDescent="0.25">
      <c r="A694" s="116">
        <v>345</v>
      </c>
      <c r="B694" s="19" t="s">
        <v>75</v>
      </c>
      <c r="C694" s="145"/>
      <c r="D694" s="146">
        <v>8152301.0199999996</v>
      </c>
      <c r="E694" s="21"/>
      <c r="F694" s="182">
        <v>50770</v>
      </c>
      <c r="G694" s="148"/>
      <c r="H694" s="182" t="s">
        <v>260</v>
      </c>
      <c r="J694" s="183">
        <v>0</v>
      </c>
      <c r="K694" s="21"/>
      <c r="L694" s="149">
        <f t="shared" si="77"/>
        <v>264135</v>
      </c>
      <c r="M694" s="127"/>
      <c r="N694" s="184">
        <v>3.24</v>
      </c>
      <c r="P694" s="155">
        <v>54788</v>
      </c>
      <c r="Q694" s="152"/>
      <c r="R694" s="155" t="s">
        <v>278</v>
      </c>
      <c r="T694" s="159">
        <v>-1</v>
      </c>
      <c r="U694" s="23"/>
      <c r="V694" s="153">
        <v>317202</v>
      </c>
      <c r="W694" s="131"/>
      <c r="X694" s="162">
        <v>3.89</v>
      </c>
      <c r="Y694" s="23"/>
      <c r="Z694" s="152">
        <f t="shared" si="78"/>
        <v>53067</v>
      </c>
    </row>
    <row r="695" spans="1:26" x14ac:dyDescent="0.25">
      <c r="A695" s="116">
        <v>346</v>
      </c>
      <c r="B695" s="36" t="s">
        <v>78</v>
      </c>
      <c r="C695" s="145"/>
      <c r="D695" s="146">
        <v>206923</v>
      </c>
      <c r="E695" s="21"/>
      <c r="F695" s="182">
        <v>50770</v>
      </c>
      <c r="G695" s="148"/>
      <c r="H695" s="182" t="s">
        <v>260</v>
      </c>
      <c r="J695" s="183">
        <v>0</v>
      </c>
      <c r="K695" s="21"/>
      <c r="L695" s="149">
        <f t="shared" si="77"/>
        <v>6642</v>
      </c>
      <c r="M695" s="127"/>
      <c r="N695" s="184">
        <v>3.21</v>
      </c>
      <c r="P695" s="155">
        <v>54788</v>
      </c>
      <c r="Q695" s="152"/>
      <c r="R695" s="155" t="s">
        <v>260</v>
      </c>
      <c r="T695" s="159">
        <v>0</v>
      </c>
      <c r="U695" s="23"/>
      <c r="V695" s="153">
        <v>4819</v>
      </c>
      <c r="W695" s="131"/>
      <c r="X695" s="162">
        <v>2.33</v>
      </c>
      <c r="Y695" s="23"/>
      <c r="Z695" s="152">
        <f t="shared" si="78"/>
        <v>-1823</v>
      </c>
    </row>
    <row r="696" spans="1:26" x14ac:dyDescent="0.25">
      <c r="A696" s="116"/>
      <c r="B696" s="42" t="s">
        <v>285</v>
      </c>
      <c r="C696" s="148"/>
      <c r="D696" s="166">
        <f>+SUBTOTAL(9,D691:D695)</f>
        <v>144591783.86000001</v>
      </c>
      <c r="E696" s="56"/>
      <c r="F696" s="147"/>
      <c r="G696" s="148"/>
      <c r="J696" s="126"/>
      <c r="K696" s="56"/>
      <c r="L696" s="167">
        <f>+SUBTOTAL(9,L691:L695)</f>
        <v>4774629</v>
      </c>
      <c r="M696" s="127"/>
      <c r="N696" s="150">
        <f>+ROUND(L696/$D696*100,2)</f>
        <v>3.3</v>
      </c>
      <c r="P696" s="151"/>
      <c r="Q696" s="152"/>
      <c r="T696" s="130"/>
      <c r="U696" s="57"/>
      <c r="V696" s="168">
        <f>+SUBTOTAL(9,V691:V695)</f>
        <v>8117557</v>
      </c>
      <c r="W696" s="131"/>
      <c r="X696" s="154">
        <f>+ROUND(V696/D696*100,2)</f>
        <v>5.61</v>
      </c>
      <c r="Y696" s="23"/>
      <c r="Z696" s="191">
        <f>+SUBTOTAL(9,Z691:Z695)</f>
        <v>3342928</v>
      </c>
    </row>
    <row r="697" spans="1:26" x14ac:dyDescent="0.25">
      <c r="A697" s="116"/>
      <c r="B697" s="21"/>
      <c r="C697" s="145"/>
      <c r="E697" s="21"/>
      <c r="F697" s="125"/>
      <c r="G697" s="145"/>
      <c r="J697" s="126"/>
      <c r="K697" s="21"/>
      <c r="L697" s="187"/>
      <c r="M697" s="127"/>
      <c r="N697" s="150"/>
      <c r="P697" s="129"/>
      <c r="Q697" s="190"/>
      <c r="T697" s="130"/>
      <c r="U697" s="23"/>
      <c r="V697" s="188"/>
      <c r="W697" s="131"/>
      <c r="X697" s="154"/>
      <c r="Y697" s="23"/>
      <c r="Z697" s="190"/>
    </row>
    <row r="698" spans="1:26" x14ac:dyDescent="0.25">
      <c r="A698" s="198"/>
      <c r="B698" s="68" t="s">
        <v>286</v>
      </c>
      <c r="C698" s="145"/>
      <c r="E698" s="21"/>
      <c r="F698" s="125"/>
      <c r="G698" s="145"/>
      <c r="J698" s="126"/>
      <c r="K698" s="21"/>
      <c r="L698" s="187"/>
      <c r="M698" s="127"/>
      <c r="N698" s="150"/>
      <c r="P698" s="129"/>
      <c r="Q698" s="190"/>
      <c r="T698" s="130"/>
      <c r="U698" s="23"/>
      <c r="V698" s="188"/>
      <c r="W698" s="131"/>
      <c r="X698" s="154"/>
      <c r="Y698" s="23"/>
      <c r="Z698" s="190"/>
    </row>
    <row r="699" spans="1:26" x14ac:dyDescent="0.25">
      <c r="A699" s="116">
        <v>341</v>
      </c>
      <c r="B699" s="36" t="s">
        <v>66</v>
      </c>
      <c r="C699" s="145"/>
      <c r="D699" s="146">
        <v>7891536.9199999999</v>
      </c>
      <c r="E699" s="21"/>
      <c r="F699" s="182">
        <v>51135</v>
      </c>
      <c r="G699" s="148"/>
      <c r="H699" s="182" t="s">
        <v>274</v>
      </c>
      <c r="J699" s="183">
        <v>-1</v>
      </c>
      <c r="K699" s="21"/>
      <c r="L699" s="149">
        <f t="shared" ref="L699:L703" si="79">+ROUND(N699*D699/100,0)</f>
        <v>273836</v>
      </c>
      <c r="M699" s="127"/>
      <c r="N699" s="184">
        <v>3.47</v>
      </c>
      <c r="P699" s="155">
        <v>54788</v>
      </c>
      <c r="Q699" s="152"/>
      <c r="R699" s="155" t="s">
        <v>275</v>
      </c>
      <c r="T699" s="159">
        <v>-1</v>
      </c>
      <c r="U699" s="23"/>
      <c r="V699" s="153">
        <v>180251</v>
      </c>
      <c r="W699" s="131"/>
      <c r="X699" s="162">
        <v>2.2799999999999998</v>
      </c>
      <c r="Y699" s="23"/>
      <c r="Z699" s="152">
        <f t="shared" ref="Z699:Z703" si="80">+V699-L699</f>
        <v>-93585</v>
      </c>
    </row>
    <row r="700" spans="1:26" x14ac:dyDescent="0.25">
      <c r="A700" s="116">
        <v>343</v>
      </c>
      <c r="B700" s="36" t="s">
        <v>254</v>
      </c>
      <c r="C700" s="145"/>
      <c r="D700" s="146">
        <v>202248101.06</v>
      </c>
      <c r="E700" s="21"/>
      <c r="F700" s="182">
        <v>51135</v>
      </c>
      <c r="G700" s="148"/>
      <c r="H700" s="182" t="s">
        <v>276</v>
      </c>
      <c r="J700" s="183">
        <v>-1</v>
      </c>
      <c r="K700" s="21"/>
      <c r="L700" s="149">
        <f t="shared" si="79"/>
        <v>6714637</v>
      </c>
      <c r="M700" s="127"/>
      <c r="N700" s="184">
        <v>3.32</v>
      </c>
      <c r="P700" s="155">
        <v>54788</v>
      </c>
      <c r="Q700" s="152"/>
      <c r="R700" s="155" t="s">
        <v>277</v>
      </c>
      <c r="T700" s="159">
        <v>-1</v>
      </c>
      <c r="U700" s="23"/>
      <c r="V700" s="153">
        <v>11070426</v>
      </c>
      <c r="W700" s="131"/>
      <c r="X700" s="162">
        <v>5.47</v>
      </c>
      <c r="Y700" s="23"/>
      <c r="Z700" s="152">
        <f t="shared" si="80"/>
        <v>4355789</v>
      </c>
    </row>
    <row r="701" spans="1:26" x14ac:dyDescent="0.25">
      <c r="A701" s="116">
        <v>344</v>
      </c>
      <c r="B701" s="36" t="s">
        <v>257</v>
      </c>
      <c r="C701" s="145"/>
      <c r="D701" s="146">
        <v>6082661.5499999998</v>
      </c>
      <c r="E701" s="21"/>
      <c r="F701" s="182">
        <v>51135</v>
      </c>
      <c r="G701" s="148"/>
      <c r="H701" s="182" t="s">
        <v>276</v>
      </c>
      <c r="J701" s="183">
        <v>-1</v>
      </c>
      <c r="K701" s="21"/>
      <c r="L701" s="149">
        <f t="shared" si="79"/>
        <v>201944</v>
      </c>
      <c r="M701" s="127"/>
      <c r="N701" s="184">
        <v>3.32</v>
      </c>
      <c r="P701" s="155">
        <v>54788</v>
      </c>
      <c r="Q701" s="152"/>
      <c r="R701" s="155" t="s">
        <v>271</v>
      </c>
      <c r="T701" s="159">
        <v>-2</v>
      </c>
      <c r="U701" s="23"/>
      <c r="V701" s="153">
        <v>456228</v>
      </c>
      <c r="W701" s="131"/>
      <c r="X701" s="162">
        <v>7.5</v>
      </c>
      <c r="Y701" s="23"/>
      <c r="Z701" s="152">
        <f t="shared" si="80"/>
        <v>254284</v>
      </c>
    </row>
    <row r="702" spans="1:26" x14ac:dyDescent="0.25">
      <c r="A702" s="116">
        <v>345</v>
      </c>
      <c r="B702" s="19" t="s">
        <v>75</v>
      </c>
      <c r="C702" s="145"/>
      <c r="D702" s="146">
        <v>15341052.869999999</v>
      </c>
      <c r="E702" s="21"/>
      <c r="F702" s="182">
        <v>51135</v>
      </c>
      <c r="G702" s="148"/>
      <c r="H702" s="182" t="s">
        <v>260</v>
      </c>
      <c r="J702" s="183">
        <v>0</v>
      </c>
      <c r="K702" s="21"/>
      <c r="L702" s="149">
        <f t="shared" si="79"/>
        <v>495516</v>
      </c>
      <c r="M702" s="127"/>
      <c r="N702" s="184">
        <v>3.23</v>
      </c>
      <c r="P702" s="155">
        <v>54788</v>
      </c>
      <c r="Q702" s="152"/>
      <c r="R702" s="155" t="s">
        <v>278</v>
      </c>
      <c r="T702" s="159">
        <v>-1</v>
      </c>
      <c r="U702" s="23"/>
      <c r="V702" s="153">
        <v>366514</v>
      </c>
      <c r="W702" s="131"/>
      <c r="X702" s="162">
        <v>2.39</v>
      </c>
      <c r="Y702" s="23"/>
      <c r="Z702" s="152">
        <f t="shared" si="80"/>
        <v>-129002</v>
      </c>
    </row>
    <row r="703" spans="1:26" x14ac:dyDescent="0.25">
      <c r="A703" s="116">
        <v>346</v>
      </c>
      <c r="B703" s="36" t="s">
        <v>78</v>
      </c>
      <c r="C703" s="145"/>
      <c r="D703" s="146">
        <v>160716.5</v>
      </c>
      <c r="E703" s="21"/>
      <c r="F703" s="182">
        <v>51135</v>
      </c>
      <c r="G703" s="148"/>
      <c r="H703" s="182" t="s">
        <v>260</v>
      </c>
      <c r="J703" s="183">
        <v>0</v>
      </c>
      <c r="K703" s="21"/>
      <c r="L703" s="149">
        <f t="shared" si="79"/>
        <v>5191</v>
      </c>
      <c r="M703" s="127"/>
      <c r="N703" s="184">
        <v>3.23</v>
      </c>
      <c r="P703" s="155">
        <v>54788</v>
      </c>
      <c r="Q703" s="152"/>
      <c r="R703" s="155" t="s">
        <v>260</v>
      </c>
      <c r="T703" s="159">
        <v>0</v>
      </c>
      <c r="U703" s="23"/>
      <c r="V703" s="153">
        <v>4079</v>
      </c>
      <c r="W703" s="131"/>
      <c r="X703" s="162">
        <v>2.54</v>
      </c>
      <c r="Y703" s="23"/>
      <c r="Z703" s="152">
        <f t="shared" si="80"/>
        <v>-1112</v>
      </c>
    </row>
    <row r="704" spans="1:26" x14ac:dyDescent="0.25">
      <c r="A704" s="116"/>
      <c r="B704" s="42" t="s">
        <v>287</v>
      </c>
      <c r="C704" s="148"/>
      <c r="D704" s="166">
        <f>+SUBTOTAL(9,D699:D703)</f>
        <v>231724068.90000001</v>
      </c>
      <c r="E704" s="56"/>
      <c r="F704" s="147"/>
      <c r="G704" s="148"/>
      <c r="J704" s="126"/>
      <c r="K704" s="56"/>
      <c r="L704" s="167">
        <f>+SUBTOTAL(9,L699:L703)</f>
        <v>7691124</v>
      </c>
      <c r="M704" s="127"/>
      <c r="N704" s="150">
        <f>+ROUND(L704/$D704*100,2)</f>
        <v>3.32</v>
      </c>
      <c r="P704" s="151"/>
      <c r="Q704" s="152"/>
      <c r="T704" s="130"/>
      <c r="U704" s="57"/>
      <c r="V704" s="168">
        <f>+SUBTOTAL(9,V699:V703)</f>
        <v>12077498</v>
      </c>
      <c r="W704" s="131"/>
      <c r="X704" s="154">
        <f>+ROUND(V704/D704*100,2)</f>
        <v>5.21</v>
      </c>
      <c r="Y704" s="23"/>
      <c r="Z704" s="191">
        <f>+SUBTOTAL(9,Z699:Z703)</f>
        <v>4386374</v>
      </c>
    </row>
    <row r="705" spans="1:26" x14ac:dyDescent="0.25">
      <c r="A705" s="116"/>
      <c r="B705" s="21"/>
      <c r="C705" s="145"/>
      <c r="E705" s="21"/>
      <c r="F705" s="125"/>
      <c r="G705" s="145"/>
      <c r="J705" s="126"/>
      <c r="K705" s="21"/>
      <c r="L705" s="187"/>
      <c r="M705" s="127"/>
      <c r="N705" s="150"/>
      <c r="P705" s="129"/>
      <c r="Q705" s="190"/>
      <c r="T705" s="130"/>
      <c r="U705" s="23"/>
      <c r="V705" s="188"/>
      <c r="W705" s="131"/>
      <c r="X705" s="154"/>
      <c r="Y705" s="23"/>
      <c r="Z705" s="190"/>
    </row>
    <row r="706" spans="1:26" x14ac:dyDescent="0.25">
      <c r="A706" s="198"/>
      <c r="B706" s="68" t="s">
        <v>288</v>
      </c>
      <c r="C706" s="145"/>
      <c r="E706" s="21"/>
      <c r="F706" s="125"/>
      <c r="G706" s="145"/>
      <c r="J706" s="126"/>
      <c r="K706" s="21"/>
      <c r="L706" s="187"/>
      <c r="M706" s="127"/>
      <c r="N706" s="150"/>
      <c r="P706" s="129"/>
      <c r="Q706" s="190"/>
      <c r="T706" s="130"/>
      <c r="U706" s="23"/>
      <c r="V706" s="188"/>
      <c r="W706" s="131"/>
      <c r="X706" s="154"/>
      <c r="Y706" s="23"/>
      <c r="Z706" s="190"/>
    </row>
    <row r="707" spans="1:26" x14ac:dyDescent="0.25">
      <c r="A707" s="116">
        <v>341</v>
      </c>
      <c r="B707" s="36" t="s">
        <v>66</v>
      </c>
      <c r="C707" s="145"/>
      <c r="D707" s="146">
        <v>5038134.3099999996</v>
      </c>
      <c r="E707" s="21"/>
      <c r="F707" s="182">
        <v>50040</v>
      </c>
      <c r="G707" s="148"/>
      <c r="H707" s="182" t="s">
        <v>274</v>
      </c>
      <c r="J707" s="183">
        <v>-1</v>
      </c>
      <c r="K707" s="21"/>
      <c r="L707" s="149">
        <f t="shared" ref="L707:L711" si="81">+ROUND(N707*D707/100,0)</f>
        <v>170793</v>
      </c>
      <c r="M707" s="127"/>
      <c r="N707" s="184">
        <v>3.39</v>
      </c>
      <c r="P707" s="155">
        <v>54788</v>
      </c>
      <c r="Q707" s="152"/>
      <c r="R707" s="155" t="s">
        <v>275</v>
      </c>
      <c r="T707" s="159">
        <v>-1</v>
      </c>
      <c r="U707" s="23"/>
      <c r="V707" s="153">
        <v>100728</v>
      </c>
      <c r="W707" s="131"/>
      <c r="X707" s="162">
        <v>2</v>
      </c>
      <c r="Y707" s="23"/>
      <c r="Z707" s="152">
        <f t="shared" ref="Z707:Z711" si="82">+V707-L707</f>
        <v>-70065</v>
      </c>
    </row>
    <row r="708" spans="1:26" x14ac:dyDescent="0.25">
      <c r="A708" s="116">
        <v>343</v>
      </c>
      <c r="B708" s="36" t="s">
        <v>254</v>
      </c>
      <c r="C708" s="145"/>
      <c r="D708" s="146">
        <v>113519708.34999999</v>
      </c>
      <c r="E708" s="21"/>
      <c r="F708" s="182">
        <v>50040</v>
      </c>
      <c r="G708" s="148"/>
      <c r="H708" s="182" t="s">
        <v>276</v>
      </c>
      <c r="J708" s="183">
        <v>-1</v>
      </c>
      <c r="K708" s="21"/>
      <c r="L708" s="149">
        <f t="shared" si="81"/>
        <v>3689391</v>
      </c>
      <c r="M708" s="127"/>
      <c r="N708" s="184">
        <v>3.25</v>
      </c>
      <c r="P708" s="155">
        <v>54788</v>
      </c>
      <c r="Q708" s="152"/>
      <c r="R708" s="155" t="s">
        <v>277</v>
      </c>
      <c r="T708" s="159">
        <v>-1</v>
      </c>
      <c r="U708" s="23"/>
      <c r="V708" s="153">
        <v>5632051</v>
      </c>
      <c r="W708" s="131"/>
      <c r="X708" s="162">
        <v>4.96</v>
      </c>
      <c r="Y708" s="23"/>
      <c r="Z708" s="152">
        <f t="shared" si="82"/>
        <v>1942660</v>
      </c>
    </row>
    <row r="709" spans="1:26" x14ac:dyDescent="0.25">
      <c r="A709" s="116">
        <v>344</v>
      </c>
      <c r="B709" s="36" t="s">
        <v>257</v>
      </c>
      <c r="C709" s="145"/>
      <c r="D709" s="146">
        <v>2694668.97</v>
      </c>
      <c r="E709" s="21"/>
      <c r="F709" s="182">
        <v>50040</v>
      </c>
      <c r="G709" s="148"/>
      <c r="H709" s="182" t="s">
        <v>276</v>
      </c>
      <c r="J709" s="183">
        <v>-1</v>
      </c>
      <c r="K709" s="21"/>
      <c r="L709" s="149">
        <f t="shared" si="81"/>
        <v>88385</v>
      </c>
      <c r="M709" s="127"/>
      <c r="N709" s="184">
        <v>3.28</v>
      </c>
      <c r="P709" s="155">
        <v>54788</v>
      </c>
      <c r="Q709" s="152"/>
      <c r="R709" s="155" t="s">
        <v>271</v>
      </c>
      <c r="T709" s="159">
        <v>-2</v>
      </c>
      <c r="U709" s="23"/>
      <c r="V709" s="153">
        <v>255458</v>
      </c>
      <c r="W709" s="131"/>
      <c r="X709" s="162">
        <v>9.48</v>
      </c>
      <c r="Y709" s="23"/>
      <c r="Z709" s="152">
        <f t="shared" si="82"/>
        <v>167073</v>
      </c>
    </row>
    <row r="710" spans="1:26" x14ac:dyDescent="0.25">
      <c r="A710" s="116">
        <v>345</v>
      </c>
      <c r="B710" s="19" t="s">
        <v>75</v>
      </c>
      <c r="C710" s="145"/>
      <c r="D710" s="146">
        <v>8738004.7100000009</v>
      </c>
      <c r="E710" s="21"/>
      <c r="F710" s="182">
        <v>50040</v>
      </c>
      <c r="G710" s="148"/>
      <c r="H710" s="182" t="s">
        <v>260</v>
      </c>
      <c r="J710" s="183">
        <v>-1</v>
      </c>
      <c r="K710" s="21"/>
      <c r="L710" s="149">
        <f t="shared" si="81"/>
        <v>282238</v>
      </c>
      <c r="M710" s="127"/>
      <c r="N710" s="184">
        <v>3.23</v>
      </c>
      <c r="P710" s="155">
        <v>54788</v>
      </c>
      <c r="Q710" s="152"/>
      <c r="R710" s="155" t="s">
        <v>278</v>
      </c>
      <c r="T710" s="159">
        <v>-2</v>
      </c>
      <c r="U710" s="23"/>
      <c r="V710" s="153">
        <v>211902</v>
      </c>
      <c r="W710" s="131"/>
      <c r="X710" s="162">
        <v>2.4300000000000002</v>
      </c>
      <c r="Y710" s="23"/>
      <c r="Z710" s="152">
        <f t="shared" si="82"/>
        <v>-70336</v>
      </c>
    </row>
    <row r="711" spans="1:26" x14ac:dyDescent="0.25">
      <c r="A711" s="116">
        <v>346</v>
      </c>
      <c r="B711" s="36" t="s">
        <v>78</v>
      </c>
      <c r="C711" s="145"/>
      <c r="D711" s="146">
        <v>119035.73</v>
      </c>
      <c r="E711" s="21"/>
      <c r="F711" s="182">
        <v>50040</v>
      </c>
      <c r="G711" s="148"/>
      <c r="H711" s="182" t="s">
        <v>260</v>
      </c>
      <c r="J711" s="183">
        <v>0</v>
      </c>
      <c r="K711" s="21"/>
      <c r="L711" s="149">
        <f t="shared" si="81"/>
        <v>3762</v>
      </c>
      <c r="M711" s="127"/>
      <c r="N711" s="184">
        <v>3.16</v>
      </c>
      <c r="P711" s="155">
        <v>54788</v>
      </c>
      <c r="Q711" s="152"/>
      <c r="R711" s="155" t="s">
        <v>260</v>
      </c>
      <c r="T711" s="159">
        <v>-1</v>
      </c>
      <c r="U711" s="23"/>
      <c r="V711" s="153">
        <v>2857</v>
      </c>
      <c r="W711" s="131"/>
      <c r="X711" s="162">
        <v>2.4</v>
      </c>
      <c r="Y711" s="23"/>
      <c r="Z711" s="152">
        <f t="shared" si="82"/>
        <v>-905</v>
      </c>
    </row>
    <row r="712" spans="1:26" x14ac:dyDescent="0.25">
      <c r="A712" s="116"/>
      <c r="B712" s="42" t="s">
        <v>289</v>
      </c>
      <c r="C712" s="148"/>
      <c r="D712" s="166">
        <f>+SUBTOTAL(9,D707:D711)</f>
        <v>130109552.07000001</v>
      </c>
      <c r="E712" s="56"/>
      <c r="F712" s="147"/>
      <c r="G712" s="148"/>
      <c r="J712" s="126"/>
      <c r="K712" s="56"/>
      <c r="L712" s="167">
        <f>+SUBTOTAL(9,L707:L711)</f>
        <v>4234569</v>
      </c>
      <c r="M712" s="127"/>
      <c r="N712" s="150">
        <f>+ROUND(L712/$D712*100,2)</f>
        <v>3.25</v>
      </c>
      <c r="P712" s="151"/>
      <c r="Q712" s="152"/>
      <c r="T712" s="130"/>
      <c r="U712" s="57"/>
      <c r="V712" s="168">
        <f>+SUBTOTAL(9,V707:V711)</f>
        <v>6202996</v>
      </c>
      <c r="W712" s="131"/>
      <c r="X712" s="154">
        <f>+ROUND(V712/D712*100,2)</f>
        <v>4.7699999999999996</v>
      </c>
      <c r="Y712" s="23"/>
      <c r="Z712" s="191">
        <f>+SUBTOTAL(9,Z707:Z711)</f>
        <v>1968427</v>
      </c>
    </row>
    <row r="713" spans="1:26" x14ac:dyDescent="0.25">
      <c r="A713" s="116"/>
      <c r="B713" s="21"/>
      <c r="C713" s="145"/>
      <c r="E713" s="21"/>
      <c r="F713" s="125"/>
      <c r="G713" s="145"/>
      <c r="J713" s="126"/>
      <c r="K713" s="21"/>
      <c r="L713" s="187"/>
      <c r="M713" s="127"/>
      <c r="N713" s="150"/>
      <c r="P713" s="129"/>
      <c r="Q713" s="190"/>
      <c r="T713" s="130"/>
      <c r="U713" s="23"/>
      <c r="V713" s="188"/>
      <c r="W713" s="131"/>
      <c r="X713" s="154"/>
      <c r="Y713" s="23"/>
      <c r="Z713" s="190"/>
    </row>
    <row r="714" spans="1:26" x14ac:dyDescent="0.25">
      <c r="A714" s="198"/>
      <c r="B714" s="68" t="s">
        <v>290</v>
      </c>
      <c r="C714" s="145"/>
      <c r="E714" s="21"/>
      <c r="F714" s="125"/>
      <c r="G714" s="145"/>
      <c r="J714" s="126"/>
      <c r="K714" s="21"/>
      <c r="L714" s="187"/>
      <c r="M714" s="127"/>
      <c r="N714" s="150"/>
      <c r="P714" s="129"/>
      <c r="Q714" s="190"/>
      <c r="T714" s="130"/>
      <c r="U714" s="23"/>
      <c r="V714" s="188"/>
      <c r="W714" s="131"/>
      <c r="X714" s="154"/>
      <c r="Y714" s="23"/>
      <c r="Z714" s="190"/>
    </row>
    <row r="715" spans="1:26" x14ac:dyDescent="0.25">
      <c r="A715" s="116">
        <v>341</v>
      </c>
      <c r="B715" s="36" t="s">
        <v>66</v>
      </c>
      <c r="C715" s="145"/>
      <c r="D715" s="146">
        <v>10376450.869999999</v>
      </c>
      <c r="E715" s="21"/>
      <c r="F715" s="182">
        <v>50405</v>
      </c>
      <c r="G715" s="148"/>
      <c r="H715" s="182" t="s">
        <v>274</v>
      </c>
      <c r="J715" s="183">
        <v>-1</v>
      </c>
      <c r="K715" s="21"/>
      <c r="L715" s="149">
        <f t="shared" ref="L715:L719" si="83">+ROUND(N715*D715/100,0)</f>
        <v>360063</v>
      </c>
      <c r="M715" s="127"/>
      <c r="N715" s="184">
        <v>3.47</v>
      </c>
      <c r="P715" s="155">
        <v>54788</v>
      </c>
      <c r="Q715" s="152"/>
      <c r="R715" s="155" t="s">
        <v>275</v>
      </c>
      <c r="T715" s="159">
        <v>-1</v>
      </c>
      <c r="U715" s="23"/>
      <c r="V715" s="153">
        <v>213856</v>
      </c>
      <c r="W715" s="131"/>
      <c r="X715" s="162">
        <v>2.06</v>
      </c>
      <c r="Y715" s="23"/>
      <c r="Z715" s="152">
        <f t="shared" ref="Z715:Z719" si="84">+V715-L715</f>
        <v>-146207</v>
      </c>
    </row>
    <row r="716" spans="1:26" x14ac:dyDescent="0.25">
      <c r="A716" s="116">
        <v>343</v>
      </c>
      <c r="B716" s="36" t="s">
        <v>254</v>
      </c>
      <c r="C716" s="145"/>
      <c r="D716" s="146">
        <v>313713684.57999998</v>
      </c>
      <c r="E716" s="21"/>
      <c r="F716" s="182">
        <v>50405</v>
      </c>
      <c r="G716" s="148"/>
      <c r="H716" s="182" t="s">
        <v>276</v>
      </c>
      <c r="J716" s="183">
        <v>-1</v>
      </c>
      <c r="K716" s="21"/>
      <c r="L716" s="149">
        <f t="shared" si="83"/>
        <v>10415294</v>
      </c>
      <c r="M716" s="127"/>
      <c r="N716" s="184">
        <v>3.32</v>
      </c>
      <c r="P716" s="155">
        <v>54788</v>
      </c>
      <c r="Q716" s="152"/>
      <c r="R716" s="155" t="s">
        <v>277</v>
      </c>
      <c r="T716" s="159">
        <v>-1</v>
      </c>
      <c r="U716" s="23"/>
      <c r="V716" s="153">
        <v>15616140</v>
      </c>
      <c r="W716" s="131"/>
      <c r="X716" s="162">
        <v>4.9800000000000004</v>
      </c>
      <c r="Y716" s="23"/>
      <c r="Z716" s="152">
        <f t="shared" si="84"/>
        <v>5200846</v>
      </c>
    </row>
    <row r="717" spans="1:26" x14ac:dyDescent="0.25">
      <c r="A717" s="116">
        <v>344</v>
      </c>
      <c r="B717" s="36" t="s">
        <v>257</v>
      </c>
      <c r="C717" s="145"/>
      <c r="D717" s="146">
        <v>12176487.779999999</v>
      </c>
      <c r="E717" s="21"/>
      <c r="F717" s="182">
        <v>50405</v>
      </c>
      <c r="G717" s="148"/>
      <c r="H717" s="182" t="s">
        <v>276</v>
      </c>
      <c r="J717" s="183">
        <v>-1</v>
      </c>
      <c r="K717" s="21"/>
      <c r="L717" s="149">
        <f t="shared" si="83"/>
        <v>404259</v>
      </c>
      <c r="M717" s="127"/>
      <c r="N717" s="184">
        <v>3.32</v>
      </c>
      <c r="P717" s="155">
        <v>54788</v>
      </c>
      <c r="Q717" s="152"/>
      <c r="R717" s="155" t="s">
        <v>271</v>
      </c>
      <c r="T717" s="159">
        <v>-2</v>
      </c>
      <c r="U717" s="23"/>
      <c r="V717" s="153">
        <v>818505</v>
      </c>
      <c r="W717" s="131"/>
      <c r="X717" s="162">
        <v>6.72</v>
      </c>
      <c r="Y717" s="23"/>
      <c r="Z717" s="152">
        <f t="shared" si="84"/>
        <v>414246</v>
      </c>
    </row>
    <row r="718" spans="1:26" x14ac:dyDescent="0.25">
      <c r="A718" s="116">
        <v>345</v>
      </c>
      <c r="B718" s="19" t="s">
        <v>75</v>
      </c>
      <c r="C718" s="145"/>
      <c r="D718" s="146">
        <v>16725463.99</v>
      </c>
      <c r="E718" s="21"/>
      <c r="F718" s="182">
        <v>50405</v>
      </c>
      <c r="G718" s="148"/>
      <c r="H718" s="182" t="s">
        <v>260</v>
      </c>
      <c r="J718" s="183">
        <v>-1</v>
      </c>
      <c r="K718" s="21"/>
      <c r="L718" s="149">
        <f t="shared" si="83"/>
        <v>546923</v>
      </c>
      <c r="M718" s="127"/>
      <c r="N718" s="184">
        <v>3.27</v>
      </c>
      <c r="P718" s="155">
        <v>54788</v>
      </c>
      <c r="Q718" s="152"/>
      <c r="R718" s="155" t="s">
        <v>278</v>
      </c>
      <c r="T718" s="159">
        <v>-2</v>
      </c>
      <c r="U718" s="23"/>
      <c r="V718" s="153">
        <v>464030</v>
      </c>
      <c r="W718" s="131"/>
      <c r="X718" s="162">
        <v>2.77</v>
      </c>
      <c r="Y718" s="23"/>
      <c r="Z718" s="152">
        <f t="shared" si="84"/>
        <v>-82893</v>
      </c>
    </row>
    <row r="719" spans="1:26" x14ac:dyDescent="0.25">
      <c r="A719" s="116">
        <v>346</v>
      </c>
      <c r="B719" s="36" t="s">
        <v>78</v>
      </c>
      <c r="C719" s="145"/>
      <c r="D719" s="146">
        <v>416118.68</v>
      </c>
      <c r="E719" s="21"/>
      <c r="F719" s="182">
        <v>50405</v>
      </c>
      <c r="G719" s="148"/>
      <c r="H719" s="182" t="s">
        <v>260</v>
      </c>
      <c r="J719" s="183">
        <v>0</v>
      </c>
      <c r="K719" s="21"/>
      <c r="L719" s="149">
        <f t="shared" si="83"/>
        <v>13524</v>
      </c>
      <c r="M719" s="127"/>
      <c r="N719" s="184">
        <v>3.25</v>
      </c>
      <c r="P719" s="155">
        <v>54788</v>
      </c>
      <c r="Q719" s="152"/>
      <c r="R719" s="155" t="s">
        <v>260</v>
      </c>
      <c r="T719" s="159">
        <v>0</v>
      </c>
      <c r="U719" s="23"/>
      <c r="V719" s="153">
        <v>9319</v>
      </c>
      <c r="W719" s="131"/>
      <c r="X719" s="162">
        <v>2.2400000000000002</v>
      </c>
      <c r="Y719" s="23"/>
      <c r="Z719" s="152">
        <f t="shared" si="84"/>
        <v>-4205</v>
      </c>
    </row>
    <row r="720" spans="1:26" x14ac:dyDescent="0.25">
      <c r="A720" s="116"/>
      <c r="B720" s="42" t="s">
        <v>291</v>
      </c>
      <c r="C720" s="148"/>
      <c r="D720" s="166">
        <f>+SUBTOTAL(9,D715:D719)</f>
        <v>353408205.89999998</v>
      </c>
      <c r="E720" s="56"/>
      <c r="F720" s="147"/>
      <c r="G720" s="148"/>
      <c r="J720" s="126"/>
      <c r="K720" s="56"/>
      <c r="L720" s="167">
        <f>+SUBTOTAL(9,L715:L719)</f>
        <v>11740063</v>
      </c>
      <c r="M720" s="127"/>
      <c r="N720" s="150">
        <f>+ROUND(L720/$D720*100,2)</f>
        <v>3.32</v>
      </c>
      <c r="P720" s="151"/>
      <c r="Q720" s="152"/>
      <c r="T720" s="130"/>
      <c r="U720" s="57"/>
      <c r="V720" s="168">
        <f>+SUBTOTAL(9,V715:V719)</f>
        <v>17121850</v>
      </c>
      <c r="W720" s="131"/>
      <c r="X720" s="154">
        <f>+ROUND(V720/D720*100,2)</f>
        <v>4.84</v>
      </c>
      <c r="Y720" s="23"/>
      <c r="Z720" s="191">
        <f>+SUBTOTAL(9,Z715:Z719)</f>
        <v>5381787</v>
      </c>
    </row>
    <row r="721" spans="1:26" x14ac:dyDescent="0.25">
      <c r="A721" s="116"/>
      <c r="B721" s="21"/>
      <c r="C721" s="145"/>
      <c r="E721" s="21"/>
      <c r="F721" s="125"/>
      <c r="G721" s="145"/>
      <c r="J721" s="126"/>
      <c r="K721" s="21"/>
      <c r="L721" s="187"/>
      <c r="M721" s="127"/>
      <c r="N721" s="150"/>
      <c r="P721" s="129"/>
      <c r="Q721" s="190"/>
      <c r="T721" s="130"/>
      <c r="U721" s="23"/>
      <c r="V721" s="188"/>
      <c r="W721" s="131"/>
      <c r="X721" s="154"/>
      <c r="Y721" s="23"/>
      <c r="Z721" s="190"/>
    </row>
    <row r="722" spans="1:26" x14ac:dyDescent="0.25">
      <c r="A722" s="116"/>
      <c r="B722" s="68" t="s">
        <v>292</v>
      </c>
      <c r="C722" s="145"/>
      <c r="E722" s="21"/>
      <c r="F722" s="125"/>
      <c r="G722" s="145"/>
      <c r="J722" s="126"/>
      <c r="K722" s="21"/>
      <c r="L722" s="187"/>
      <c r="M722" s="127"/>
      <c r="N722" s="150"/>
      <c r="P722" s="129"/>
      <c r="Q722" s="190"/>
      <c r="T722" s="130"/>
      <c r="U722" s="23"/>
      <c r="V722" s="188"/>
      <c r="W722" s="131"/>
      <c r="X722" s="154"/>
      <c r="Y722" s="23"/>
      <c r="Z722" s="190"/>
    </row>
    <row r="723" spans="1:26" x14ac:dyDescent="0.25">
      <c r="A723" s="116">
        <v>341</v>
      </c>
      <c r="B723" s="36" t="s">
        <v>66</v>
      </c>
      <c r="C723" s="152"/>
      <c r="D723" s="146">
        <v>6428801.8499999996</v>
      </c>
      <c r="E723" s="21"/>
      <c r="F723" s="182">
        <v>50770</v>
      </c>
      <c r="G723" s="148"/>
      <c r="H723" s="182" t="s">
        <v>274</v>
      </c>
      <c r="J723" s="183">
        <v>-1</v>
      </c>
      <c r="K723" s="21"/>
      <c r="L723" s="149">
        <f t="shared" ref="L723:L727" si="85">+ROUND(N723*D723/100,0)</f>
        <v>221794</v>
      </c>
      <c r="M723" s="127"/>
      <c r="N723" s="184">
        <v>3.45</v>
      </c>
      <c r="P723" s="155">
        <v>54788</v>
      </c>
      <c r="Q723" s="152"/>
      <c r="R723" s="155" t="s">
        <v>275</v>
      </c>
      <c r="T723" s="159">
        <v>-1</v>
      </c>
      <c r="U723" s="23"/>
      <c r="V723" s="153">
        <v>146730</v>
      </c>
      <c r="W723" s="131"/>
      <c r="X723" s="162">
        <v>2.2799999999999998</v>
      </c>
      <c r="Y723" s="23"/>
      <c r="Z723" s="152">
        <f t="shared" ref="Z723:Z727" si="86">+V723-L723</f>
        <v>-75064</v>
      </c>
    </row>
    <row r="724" spans="1:26" x14ac:dyDescent="0.25">
      <c r="A724" s="116">
        <v>343</v>
      </c>
      <c r="B724" s="36" t="s">
        <v>254</v>
      </c>
      <c r="C724" s="152"/>
      <c r="D724" s="146">
        <v>190951211.65000001</v>
      </c>
      <c r="E724" s="21"/>
      <c r="F724" s="182">
        <v>50770</v>
      </c>
      <c r="G724" s="148"/>
      <c r="H724" s="182" t="s">
        <v>276</v>
      </c>
      <c r="J724" s="183">
        <v>-1</v>
      </c>
      <c r="K724" s="21"/>
      <c r="L724" s="149">
        <f t="shared" si="85"/>
        <v>6282295</v>
      </c>
      <c r="M724" s="127"/>
      <c r="N724" s="184">
        <v>3.29</v>
      </c>
      <c r="P724" s="155">
        <v>54788</v>
      </c>
      <c r="Q724" s="152"/>
      <c r="R724" s="155" t="s">
        <v>277</v>
      </c>
      <c r="T724" s="159">
        <v>-1</v>
      </c>
      <c r="U724" s="23"/>
      <c r="V724" s="153">
        <v>9981807</v>
      </c>
      <c r="W724" s="131"/>
      <c r="X724" s="162">
        <v>5.23</v>
      </c>
      <c r="Y724" s="23"/>
      <c r="Z724" s="152">
        <f t="shared" si="86"/>
        <v>3699512</v>
      </c>
    </row>
    <row r="725" spans="1:26" x14ac:dyDescent="0.25">
      <c r="A725" s="116">
        <v>344</v>
      </c>
      <c r="B725" s="36" t="s">
        <v>257</v>
      </c>
      <c r="C725" s="152"/>
      <c r="D725" s="146">
        <v>5749890.2800000003</v>
      </c>
      <c r="E725" s="21"/>
      <c r="F725" s="182">
        <v>50770</v>
      </c>
      <c r="G725" s="148"/>
      <c r="H725" s="182" t="s">
        <v>276</v>
      </c>
      <c r="J725" s="183">
        <v>-1</v>
      </c>
      <c r="K725" s="21"/>
      <c r="L725" s="149">
        <f t="shared" si="85"/>
        <v>189171</v>
      </c>
      <c r="M725" s="127"/>
      <c r="N725" s="184">
        <v>3.29</v>
      </c>
      <c r="P725" s="155">
        <v>54788</v>
      </c>
      <c r="Q725" s="152"/>
      <c r="R725" s="155" t="s">
        <v>271</v>
      </c>
      <c r="T725" s="159">
        <v>-2</v>
      </c>
      <c r="U725" s="23"/>
      <c r="V725" s="153">
        <v>425609</v>
      </c>
      <c r="W725" s="131"/>
      <c r="X725" s="162">
        <v>7.4</v>
      </c>
      <c r="Y725" s="23"/>
      <c r="Z725" s="152">
        <f t="shared" si="86"/>
        <v>236438</v>
      </c>
    </row>
    <row r="726" spans="1:26" x14ac:dyDescent="0.25">
      <c r="A726" s="116">
        <v>345</v>
      </c>
      <c r="B726" s="19" t="s">
        <v>75</v>
      </c>
      <c r="C726" s="152"/>
      <c r="D726" s="146">
        <v>14034912.199999999</v>
      </c>
      <c r="E726" s="21"/>
      <c r="F726" s="182">
        <v>50770</v>
      </c>
      <c r="G726" s="148"/>
      <c r="H726" s="182" t="s">
        <v>260</v>
      </c>
      <c r="J726" s="183">
        <v>0</v>
      </c>
      <c r="K726" s="21"/>
      <c r="L726" s="149">
        <f t="shared" si="85"/>
        <v>451924</v>
      </c>
      <c r="M726" s="127"/>
      <c r="N726" s="184">
        <v>3.22</v>
      </c>
      <c r="P726" s="155">
        <v>54788</v>
      </c>
      <c r="Q726" s="152"/>
      <c r="R726" s="155" t="s">
        <v>278</v>
      </c>
      <c r="T726" s="159">
        <v>-1</v>
      </c>
      <c r="U726" s="23"/>
      <c r="V726" s="153">
        <v>331055</v>
      </c>
      <c r="W726" s="131"/>
      <c r="X726" s="162">
        <v>2.36</v>
      </c>
      <c r="Y726" s="23"/>
      <c r="Z726" s="152">
        <f t="shared" si="86"/>
        <v>-120869</v>
      </c>
    </row>
    <row r="727" spans="1:26" x14ac:dyDescent="0.25">
      <c r="A727" s="116">
        <v>346</v>
      </c>
      <c r="B727" s="36" t="s">
        <v>78</v>
      </c>
      <c r="C727" s="152"/>
      <c r="D727" s="146">
        <v>916821.77</v>
      </c>
      <c r="E727" s="21"/>
      <c r="F727" s="182">
        <v>50770</v>
      </c>
      <c r="G727" s="148"/>
      <c r="H727" s="182" t="s">
        <v>260</v>
      </c>
      <c r="J727" s="183">
        <v>0</v>
      </c>
      <c r="K727" s="21"/>
      <c r="L727" s="149">
        <f t="shared" si="85"/>
        <v>29613</v>
      </c>
      <c r="M727" s="127"/>
      <c r="N727" s="184">
        <v>3.23</v>
      </c>
      <c r="P727" s="155">
        <v>54788</v>
      </c>
      <c r="Q727" s="152"/>
      <c r="R727" s="155" t="s">
        <v>260</v>
      </c>
      <c r="T727" s="159">
        <v>0</v>
      </c>
      <c r="U727" s="23"/>
      <c r="V727" s="153">
        <v>23263</v>
      </c>
      <c r="W727" s="131"/>
      <c r="X727" s="162">
        <v>2.54</v>
      </c>
      <c r="Y727" s="23"/>
      <c r="Z727" s="152">
        <f t="shared" si="86"/>
        <v>-6350</v>
      </c>
    </row>
    <row r="728" spans="1:26" x14ac:dyDescent="0.25">
      <c r="A728" s="116"/>
      <c r="B728" s="42" t="s">
        <v>293</v>
      </c>
      <c r="C728" s="58"/>
      <c r="D728" s="166">
        <f>+SUBTOTAL(9,D723:D727)</f>
        <v>218081637.75</v>
      </c>
      <c r="E728" s="56"/>
      <c r="F728" s="59"/>
      <c r="G728" s="58"/>
      <c r="J728" s="126"/>
      <c r="K728" s="56"/>
      <c r="L728" s="167">
        <f>+SUBTOTAL(9,L723:L727)</f>
        <v>7174797</v>
      </c>
      <c r="M728" s="127"/>
      <c r="N728" s="150">
        <f>+ROUND(L728/$D728*100,2)</f>
        <v>3.29</v>
      </c>
      <c r="P728" s="77"/>
      <c r="Q728" s="76"/>
      <c r="T728" s="130"/>
      <c r="U728" s="57"/>
      <c r="V728" s="168">
        <f>+SUBTOTAL(9,V723:V727)</f>
        <v>10908464</v>
      </c>
      <c r="W728" s="131"/>
      <c r="X728" s="154">
        <f>+ROUND(V728/D728*100,2)</f>
        <v>5</v>
      </c>
      <c r="Y728" s="23"/>
      <c r="Z728" s="191">
        <f>+SUBTOTAL(9,Z723:Z727)</f>
        <v>3733667</v>
      </c>
    </row>
    <row r="729" spans="1:26" x14ac:dyDescent="0.25">
      <c r="A729" s="116"/>
      <c r="B729" s="42"/>
      <c r="C729" s="58"/>
      <c r="D729" s="146"/>
      <c r="E729" s="56"/>
      <c r="F729" s="59"/>
      <c r="G729" s="58"/>
      <c r="J729" s="126"/>
      <c r="K729" s="56"/>
      <c r="L729" s="149"/>
      <c r="M729" s="127"/>
      <c r="N729" s="150"/>
      <c r="P729" s="77"/>
      <c r="Q729" s="76"/>
      <c r="T729" s="130"/>
      <c r="U729" s="57"/>
      <c r="V729" s="153"/>
      <c r="W729" s="131"/>
      <c r="X729" s="154"/>
      <c r="Y729" s="23"/>
      <c r="Z729" s="152"/>
    </row>
    <row r="730" spans="1:26" x14ac:dyDescent="0.25">
      <c r="A730" s="101"/>
      <c r="B730" s="199" t="s">
        <v>495</v>
      </c>
      <c r="C730" s="58"/>
      <c r="D730" s="146"/>
      <c r="E730" s="56"/>
      <c r="F730" s="59"/>
      <c r="G730" s="58"/>
      <c r="J730" s="126"/>
      <c r="K730" s="56"/>
      <c r="L730" s="149"/>
      <c r="M730" s="127"/>
      <c r="N730" s="150"/>
      <c r="P730" s="77"/>
      <c r="Q730" s="76"/>
      <c r="T730" s="130"/>
      <c r="U730" s="57"/>
      <c r="V730" s="153"/>
      <c r="W730" s="131"/>
      <c r="X730" s="154"/>
      <c r="Y730" s="23"/>
      <c r="Z730" s="152"/>
    </row>
    <row r="731" spans="1:26" x14ac:dyDescent="0.25">
      <c r="A731" s="101">
        <v>341</v>
      </c>
      <c r="B731" s="24" t="s">
        <v>66</v>
      </c>
      <c r="C731" s="58"/>
      <c r="D731" s="146">
        <v>17741730</v>
      </c>
      <c r="E731" s="56"/>
      <c r="F731" s="59"/>
      <c r="G731" s="58"/>
      <c r="J731" s="126"/>
      <c r="K731" s="56"/>
      <c r="L731" s="149">
        <f t="shared" ref="L731:L735" si="87">+ROUND(N731*D731/100,0)</f>
        <v>619186</v>
      </c>
      <c r="M731" s="127"/>
      <c r="N731" s="184">
        <v>3.49</v>
      </c>
      <c r="P731" s="155">
        <v>55153</v>
      </c>
      <c r="Q731" s="152"/>
      <c r="R731" s="155" t="s">
        <v>275</v>
      </c>
      <c r="T731" s="159">
        <v>-1</v>
      </c>
      <c r="U731" s="23"/>
      <c r="V731" s="153">
        <v>610172</v>
      </c>
      <c r="W731" s="131"/>
      <c r="X731" s="162">
        <v>3.44</v>
      </c>
      <c r="Y731" s="23"/>
      <c r="Z731" s="152">
        <f t="shared" ref="Z731:Z735" si="88">+V731-L731</f>
        <v>-9014</v>
      </c>
    </row>
    <row r="732" spans="1:26" x14ac:dyDescent="0.25">
      <c r="A732" s="101">
        <v>343</v>
      </c>
      <c r="B732" s="24" t="s">
        <v>254</v>
      </c>
      <c r="C732" s="58"/>
      <c r="D732" s="146">
        <v>523381035</v>
      </c>
      <c r="E732" s="56"/>
      <c r="F732" s="59"/>
      <c r="G732" s="58"/>
      <c r="J732" s="126"/>
      <c r="K732" s="56"/>
      <c r="L732" s="149">
        <f t="shared" si="87"/>
        <v>17480927</v>
      </c>
      <c r="M732" s="127"/>
      <c r="N732" s="184">
        <v>3.34</v>
      </c>
      <c r="P732" s="155">
        <v>55153</v>
      </c>
      <c r="Q732" s="152"/>
      <c r="R732" s="155" t="s">
        <v>277</v>
      </c>
      <c r="T732" s="159">
        <v>-1</v>
      </c>
      <c r="U732" s="23"/>
      <c r="V732" s="153">
        <v>17963869</v>
      </c>
      <c r="W732" s="131"/>
      <c r="X732" s="162">
        <v>3.43</v>
      </c>
      <c r="Y732" s="23"/>
      <c r="Z732" s="152">
        <f t="shared" si="88"/>
        <v>482942</v>
      </c>
    </row>
    <row r="733" spans="1:26" x14ac:dyDescent="0.25">
      <c r="A733" s="101">
        <v>344</v>
      </c>
      <c r="B733" s="24" t="s">
        <v>257</v>
      </c>
      <c r="C733" s="58"/>
      <c r="D733" s="146">
        <v>17741730</v>
      </c>
      <c r="E733" s="56"/>
      <c r="F733" s="59"/>
      <c r="G733" s="58"/>
      <c r="J733" s="126"/>
      <c r="K733" s="56"/>
      <c r="L733" s="149">
        <f t="shared" si="87"/>
        <v>592574</v>
      </c>
      <c r="M733" s="127"/>
      <c r="N733" s="184">
        <v>3.34</v>
      </c>
      <c r="P733" s="155">
        <v>55153</v>
      </c>
      <c r="Q733" s="152"/>
      <c r="R733" s="155" t="s">
        <v>271</v>
      </c>
      <c r="T733" s="159">
        <v>-2</v>
      </c>
      <c r="U733" s="23"/>
      <c r="V733" s="153">
        <v>683837</v>
      </c>
      <c r="W733" s="131"/>
      <c r="X733" s="162">
        <v>3.85</v>
      </c>
      <c r="Y733" s="23"/>
      <c r="Z733" s="152">
        <f t="shared" si="88"/>
        <v>91263</v>
      </c>
    </row>
    <row r="734" spans="1:26" x14ac:dyDescent="0.25">
      <c r="A734" s="101">
        <v>345</v>
      </c>
      <c r="B734" s="24" t="s">
        <v>75</v>
      </c>
      <c r="C734" s="58"/>
      <c r="D734" s="146">
        <v>29569550</v>
      </c>
      <c r="E734" s="56"/>
      <c r="F734" s="59"/>
      <c r="G734" s="58"/>
      <c r="J734" s="126"/>
      <c r="K734" s="56"/>
      <c r="L734" s="149">
        <f t="shared" si="87"/>
        <v>963967</v>
      </c>
      <c r="M734" s="127"/>
      <c r="N734" s="184">
        <v>3.26</v>
      </c>
      <c r="P734" s="155">
        <v>55153</v>
      </c>
      <c r="Q734" s="152"/>
      <c r="R734" s="155" t="s">
        <v>278</v>
      </c>
      <c r="T734" s="159">
        <v>-1</v>
      </c>
      <c r="U734" s="23"/>
      <c r="V734" s="153">
        <v>1032078</v>
      </c>
      <c r="W734" s="131"/>
      <c r="X734" s="162">
        <v>3.49</v>
      </c>
      <c r="Y734" s="23"/>
      <c r="Z734" s="152">
        <f t="shared" si="88"/>
        <v>68111</v>
      </c>
    </row>
    <row r="735" spans="1:26" x14ac:dyDescent="0.25">
      <c r="A735" s="101">
        <v>346</v>
      </c>
      <c r="B735" s="24" t="s">
        <v>78</v>
      </c>
      <c r="C735" s="58"/>
      <c r="D735" s="146">
        <v>2956955</v>
      </c>
      <c r="E735" s="56"/>
      <c r="F735" s="59"/>
      <c r="G735" s="58"/>
      <c r="J735" s="126"/>
      <c r="K735" s="56"/>
      <c r="L735" s="149">
        <f t="shared" si="87"/>
        <v>96101</v>
      </c>
      <c r="M735" s="127"/>
      <c r="N735" s="184">
        <v>3.25</v>
      </c>
      <c r="P735" s="155">
        <v>55153</v>
      </c>
      <c r="Q735" s="152"/>
      <c r="R735" s="155" t="s">
        <v>260</v>
      </c>
      <c r="T735" s="159">
        <v>0</v>
      </c>
      <c r="U735" s="23"/>
      <c r="V735" s="153">
        <v>98640</v>
      </c>
      <c r="W735" s="131"/>
      <c r="X735" s="162">
        <v>3.34</v>
      </c>
      <c r="Y735" s="23"/>
      <c r="Z735" s="152">
        <f t="shared" si="88"/>
        <v>2539</v>
      </c>
    </row>
    <row r="736" spans="1:26" x14ac:dyDescent="0.25">
      <c r="A736" s="101"/>
      <c r="B736" s="200" t="s">
        <v>496</v>
      </c>
      <c r="C736" s="58"/>
      <c r="D736" s="166">
        <f>+SUBTOTAL(9,D731:D735)</f>
        <v>591391000</v>
      </c>
      <c r="E736" s="56"/>
      <c r="F736" s="59"/>
      <c r="G736" s="58"/>
      <c r="J736" s="126"/>
      <c r="K736" s="56"/>
      <c r="L736" s="167">
        <f>+SUBTOTAL(9,L731:L735)</f>
        <v>19752755</v>
      </c>
      <c r="M736" s="127"/>
      <c r="N736" s="150">
        <f>+ROUND(L736/$D736*100,2)</f>
        <v>3.34</v>
      </c>
      <c r="P736" s="77"/>
      <c r="Q736" s="76"/>
      <c r="T736" s="130"/>
      <c r="U736" s="57"/>
      <c r="V736" s="168">
        <f>+SUBTOTAL(9,V731:V735)</f>
        <v>20388596</v>
      </c>
      <c r="W736" s="131"/>
      <c r="X736" s="154">
        <f>+ROUND(V736/D736*100,2)</f>
        <v>3.45</v>
      </c>
      <c r="Y736" s="23"/>
      <c r="Z736" s="191">
        <f>+SUBTOTAL(9,Z731:Z735)</f>
        <v>635841</v>
      </c>
    </row>
    <row r="737" spans="1:26" x14ac:dyDescent="0.25">
      <c r="A737" s="101"/>
      <c r="B737" s="24"/>
      <c r="C737" s="58"/>
      <c r="D737" s="146"/>
      <c r="E737" s="56"/>
      <c r="F737" s="59"/>
      <c r="G737" s="58"/>
      <c r="J737" s="126"/>
      <c r="K737" s="56"/>
      <c r="L737" s="149"/>
      <c r="M737" s="127"/>
      <c r="N737" s="150"/>
      <c r="P737" s="77"/>
      <c r="Q737" s="76"/>
      <c r="T737" s="130"/>
      <c r="U737" s="57"/>
      <c r="V737" s="153"/>
      <c r="W737" s="131"/>
      <c r="X737" s="154"/>
      <c r="Y737" s="23"/>
      <c r="Z737" s="152"/>
    </row>
    <row r="738" spans="1:26" x14ac:dyDescent="0.25">
      <c r="A738" s="101"/>
      <c r="B738" s="201" t="s">
        <v>497</v>
      </c>
      <c r="C738" s="58"/>
      <c r="D738" s="146"/>
      <c r="E738" s="56"/>
      <c r="F738" s="59"/>
      <c r="G738" s="58"/>
      <c r="J738" s="126"/>
      <c r="K738" s="56"/>
      <c r="L738" s="149"/>
      <c r="M738" s="127"/>
      <c r="N738" s="150"/>
      <c r="P738" s="77"/>
      <c r="Q738" s="76"/>
      <c r="T738" s="130"/>
      <c r="U738" s="57"/>
      <c r="V738" s="153"/>
      <c r="W738" s="131"/>
      <c r="X738" s="154"/>
      <c r="Y738" s="23"/>
      <c r="Z738" s="152"/>
    </row>
    <row r="739" spans="1:26" x14ac:dyDescent="0.25">
      <c r="A739" s="101">
        <v>341</v>
      </c>
      <c r="B739" s="24" t="s">
        <v>66</v>
      </c>
      <c r="C739" s="58"/>
      <c r="D739" s="146">
        <v>9555660</v>
      </c>
      <c r="E739" s="56"/>
      <c r="F739" s="59"/>
      <c r="G739" s="58"/>
      <c r="J739" s="126"/>
      <c r="K739" s="56"/>
      <c r="L739" s="149">
        <f t="shared" ref="L739:L743" si="89">+ROUND(N739*D739/100,0)</f>
        <v>333493</v>
      </c>
      <c r="M739" s="127"/>
      <c r="N739" s="184">
        <v>3.49</v>
      </c>
      <c r="P739" s="155">
        <v>55153</v>
      </c>
      <c r="Q739" s="152"/>
      <c r="R739" s="155" t="s">
        <v>275</v>
      </c>
      <c r="T739" s="159">
        <v>-2</v>
      </c>
      <c r="U739" s="23"/>
      <c r="V739" s="153">
        <v>331948</v>
      </c>
      <c r="W739" s="131"/>
      <c r="X739" s="162">
        <v>3.47</v>
      </c>
      <c r="Y739" s="23"/>
      <c r="Z739" s="152">
        <f t="shared" ref="Z739:Z743" si="90">+V739-L739</f>
        <v>-1545</v>
      </c>
    </row>
    <row r="740" spans="1:26" x14ac:dyDescent="0.25">
      <c r="A740" s="101">
        <v>343</v>
      </c>
      <c r="B740" s="24" t="s">
        <v>254</v>
      </c>
      <c r="C740" s="58"/>
      <c r="D740" s="146">
        <v>281891970</v>
      </c>
      <c r="E740" s="56"/>
      <c r="F740" s="59"/>
      <c r="G740" s="58"/>
      <c r="J740" s="126"/>
      <c r="K740" s="56"/>
      <c r="L740" s="149">
        <f t="shared" si="89"/>
        <v>9415192</v>
      </c>
      <c r="M740" s="127"/>
      <c r="N740" s="184">
        <v>3.34</v>
      </c>
      <c r="P740" s="155">
        <v>55153</v>
      </c>
      <c r="Q740" s="152"/>
      <c r="R740" s="155" t="s">
        <v>277</v>
      </c>
      <c r="T740" s="159">
        <v>-2</v>
      </c>
      <c r="U740" s="23"/>
      <c r="V740" s="153">
        <v>9772710</v>
      </c>
      <c r="W740" s="131"/>
      <c r="X740" s="162">
        <v>3.47</v>
      </c>
      <c r="Y740" s="23"/>
      <c r="Z740" s="152">
        <f t="shared" si="90"/>
        <v>357518</v>
      </c>
    </row>
    <row r="741" spans="1:26" x14ac:dyDescent="0.25">
      <c r="A741" s="101">
        <v>344</v>
      </c>
      <c r="B741" s="24" t="s">
        <v>257</v>
      </c>
      <c r="C741" s="58"/>
      <c r="D741" s="146">
        <v>9555660</v>
      </c>
      <c r="E741" s="56"/>
      <c r="F741" s="59"/>
      <c r="G741" s="58"/>
      <c r="J741" s="126"/>
      <c r="K741" s="56"/>
      <c r="L741" s="149">
        <f t="shared" si="89"/>
        <v>319159</v>
      </c>
      <c r="M741" s="127"/>
      <c r="N741" s="184">
        <v>3.34</v>
      </c>
      <c r="P741" s="155">
        <v>55153</v>
      </c>
      <c r="Q741" s="152"/>
      <c r="R741" s="155" t="s">
        <v>271</v>
      </c>
      <c r="T741" s="159">
        <v>-2</v>
      </c>
      <c r="U741" s="23"/>
      <c r="V741" s="153">
        <v>368313</v>
      </c>
      <c r="W741" s="131"/>
      <c r="X741" s="162">
        <v>3.85</v>
      </c>
      <c r="Y741" s="23"/>
      <c r="Z741" s="152">
        <f t="shared" si="90"/>
        <v>49154</v>
      </c>
    </row>
    <row r="742" spans="1:26" x14ac:dyDescent="0.25">
      <c r="A742" s="101">
        <v>345</v>
      </c>
      <c r="B742" s="24" t="s">
        <v>75</v>
      </c>
      <c r="C742" s="58"/>
      <c r="D742" s="146">
        <v>15926100</v>
      </c>
      <c r="E742" s="56"/>
      <c r="F742" s="59"/>
      <c r="G742" s="58"/>
      <c r="J742" s="126"/>
      <c r="K742" s="56"/>
      <c r="L742" s="149">
        <f t="shared" si="89"/>
        <v>519191</v>
      </c>
      <c r="M742" s="127"/>
      <c r="N742" s="184">
        <v>3.26</v>
      </c>
      <c r="P742" s="155">
        <v>55153</v>
      </c>
      <c r="Q742" s="152"/>
      <c r="R742" s="155" t="s">
        <v>278</v>
      </c>
      <c r="T742" s="159">
        <v>-2</v>
      </c>
      <c r="U742" s="23"/>
      <c r="V742" s="153">
        <v>561469</v>
      </c>
      <c r="W742" s="131"/>
      <c r="X742" s="162">
        <v>3.53</v>
      </c>
      <c r="Y742" s="23"/>
      <c r="Z742" s="152">
        <f t="shared" si="90"/>
        <v>42278</v>
      </c>
    </row>
    <row r="743" spans="1:26" x14ac:dyDescent="0.25">
      <c r="A743" s="101">
        <v>346</v>
      </c>
      <c r="B743" s="24" t="s">
        <v>78</v>
      </c>
      <c r="C743" s="58"/>
      <c r="D743" s="146">
        <v>1592610</v>
      </c>
      <c r="E743" s="56"/>
      <c r="F743" s="59"/>
      <c r="G743" s="58"/>
      <c r="J743" s="126"/>
      <c r="K743" s="56"/>
      <c r="L743" s="149">
        <f t="shared" si="89"/>
        <v>51760</v>
      </c>
      <c r="M743" s="127"/>
      <c r="N743" s="184">
        <v>3.25</v>
      </c>
      <c r="P743" s="155">
        <v>55153</v>
      </c>
      <c r="Q743" s="152"/>
      <c r="R743" s="155" t="s">
        <v>260</v>
      </c>
      <c r="T743" s="159">
        <v>-1</v>
      </c>
      <c r="U743" s="23"/>
      <c r="V743" s="153">
        <v>53668</v>
      </c>
      <c r="W743" s="131"/>
      <c r="X743" s="162">
        <v>3.37</v>
      </c>
      <c r="Y743" s="23"/>
      <c r="Z743" s="152">
        <f t="shared" si="90"/>
        <v>1908</v>
      </c>
    </row>
    <row r="744" spans="1:26" x14ac:dyDescent="0.25">
      <c r="A744" s="101"/>
      <c r="B744" s="200" t="s">
        <v>498</v>
      </c>
      <c r="C744" s="58"/>
      <c r="D744" s="166">
        <f>+SUBTOTAL(9,D739:D743)</f>
        <v>318522000</v>
      </c>
      <c r="E744" s="56"/>
      <c r="F744" s="59"/>
      <c r="G744" s="58"/>
      <c r="J744" s="126"/>
      <c r="K744" s="56"/>
      <c r="L744" s="167">
        <f>+SUBTOTAL(9,L739:L743)</f>
        <v>10638795</v>
      </c>
      <c r="M744" s="127"/>
      <c r="N744" s="150">
        <f>+ROUND(L744/$D744*100,2)</f>
        <v>3.34</v>
      </c>
      <c r="P744" s="77"/>
      <c r="Q744" s="76"/>
      <c r="T744" s="130"/>
      <c r="U744" s="57"/>
      <c r="V744" s="168">
        <f>+SUBTOTAL(9,V739:V743)</f>
        <v>11088108</v>
      </c>
      <c r="W744" s="131"/>
      <c r="X744" s="154">
        <f>+ROUND(V744/D744*100,2)</f>
        <v>3.48</v>
      </c>
      <c r="Y744" s="23"/>
      <c r="Z744" s="191">
        <f>+SUBTOTAL(9,Z739:Z743)</f>
        <v>449313</v>
      </c>
    </row>
    <row r="745" spans="1:26" x14ac:dyDescent="0.25">
      <c r="A745" s="101"/>
      <c r="B745" s="24"/>
      <c r="C745" s="58"/>
      <c r="D745" s="146"/>
      <c r="E745" s="56"/>
      <c r="F745" s="59"/>
      <c r="G745" s="58"/>
      <c r="J745" s="126"/>
      <c r="K745" s="56"/>
      <c r="L745" s="149"/>
      <c r="M745" s="127"/>
      <c r="N745" s="150"/>
      <c r="P745" s="77"/>
      <c r="Q745" s="76"/>
      <c r="T745" s="130"/>
      <c r="U745" s="57"/>
      <c r="V745" s="153"/>
      <c r="W745" s="131"/>
      <c r="X745" s="154"/>
      <c r="Y745" s="23"/>
      <c r="Z745" s="152"/>
    </row>
    <row r="746" spans="1:26" x14ac:dyDescent="0.25">
      <c r="A746" s="101"/>
      <c r="B746" s="201" t="s">
        <v>499</v>
      </c>
      <c r="C746" s="58"/>
      <c r="D746" s="146"/>
      <c r="E746" s="56"/>
      <c r="F746" s="59"/>
      <c r="G746" s="58"/>
      <c r="J746" s="126"/>
      <c r="K746" s="56"/>
      <c r="L746" s="149"/>
      <c r="M746" s="127"/>
      <c r="N746" s="150"/>
      <c r="P746" s="77"/>
      <c r="Q746" s="76"/>
      <c r="T746" s="130"/>
      <c r="U746" s="57"/>
      <c r="V746" s="153"/>
      <c r="W746" s="131"/>
      <c r="X746" s="154"/>
      <c r="Y746" s="23"/>
      <c r="Z746" s="152"/>
    </row>
    <row r="747" spans="1:26" x14ac:dyDescent="0.25">
      <c r="A747" s="101">
        <v>341</v>
      </c>
      <c r="B747" s="24" t="s">
        <v>66</v>
      </c>
      <c r="C747" s="58"/>
      <c r="D747" s="146">
        <v>8580150</v>
      </c>
      <c r="E747" s="56"/>
      <c r="F747" s="59"/>
      <c r="G747" s="58"/>
      <c r="J747" s="126"/>
      <c r="K747" s="56"/>
      <c r="L747" s="149">
        <f t="shared" ref="L747:L751" si="91">+ROUND(N747*D747/100,0)</f>
        <v>299447</v>
      </c>
      <c r="M747" s="127"/>
      <c r="N747" s="184">
        <v>3.49</v>
      </c>
      <c r="P747" s="155">
        <v>55153</v>
      </c>
      <c r="Q747" s="152"/>
      <c r="R747" s="155" t="s">
        <v>275</v>
      </c>
      <c r="T747" s="159">
        <v>-1</v>
      </c>
      <c r="U747" s="23"/>
      <c r="V747" s="153">
        <v>295088</v>
      </c>
      <c r="W747" s="131"/>
      <c r="X747" s="162">
        <v>3.44</v>
      </c>
      <c r="Y747" s="23"/>
      <c r="Z747" s="152">
        <f t="shared" ref="Z747:Z751" si="92">+V747-L747</f>
        <v>-4359</v>
      </c>
    </row>
    <row r="748" spans="1:26" x14ac:dyDescent="0.25">
      <c r="A748" s="101">
        <v>343</v>
      </c>
      <c r="B748" s="24" t="s">
        <v>254</v>
      </c>
      <c r="C748" s="58"/>
      <c r="D748" s="146">
        <v>253114425</v>
      </c>
      <c r="E748" s="56"/>
      <c r="F748" s="59"/>
      <c r="G748" s="58"/>
      <c r="J748" s="126"/>
      <c r="K748" s="56"/>
      <c r="L748" s="149">
        <f t="shared" si="91"/>
        <v>8454022</v>
      </c>
      <c r="M748" s="127"/>
      <c r="N748" s="184">
        <v>3.34</v>
      </c>
      <c r="P748" s="155">
        <v>55153</v>
      </c>
      <c r="Q748" s="152"/>
      <c r="R748" s="155" t="s">
        <v>277</v>
      </c>
      <c r="T748" s="159">
        <v>-1</v>
      </c>
      <c r="U748" s="23"/>
      <c r="V748" s="153">
        <v>8687580</v>
      </c>
      <c r="W748" s="131"/>
      <c r="X748" s="162">
        <v>3.43</v>
      </c>
      <c r="Y748" s="23"/>
      <c r="Z748" s="152">
        <f t="shared" si="92"/>
        <v>233558</v>
      </c>
    </row>
    <row r="749" spans="1:26" x14ac:dyDescent="0.25">
      <c r="A749" s="101">
        <v>344</v>
      </c>
      <c r="B749" s="24" t="s">
        <v>257</v>
      </c>
      <c r="C749" s="58"/>
      <c r="D749" s="146">
        <v>8580150</v>
      </c>
      <c r="E749" s="56"/>
      <c r="F749" s="59"/>
      <c r="G749" s="58"/>
      <c r="J749" s="126"/>
      <c r="K749" s="56"/>
      <c r="L749" s="149">
        <f t="shared" si="91"/>
        <v>286577</v>
      </c>
      <c r="M749" s="127"/>
      <c r="N749" s="184">
        <v>3.34</v>
      </c>
      <c r="P749" s="155">
        <v>55153</v>
      </c>
      <c r="Q749" s="152"/>
      <c r="R749" s="155" t="s">
        <v>271</v>
      </c>
      <c r="T749" s="159">
        <v>-2</v>
      </c>
      <c r="U749" s="23"/>
      <c r="V749" s="153">
        <v>330713</v>
      </c>
      <c r="W749" s="131"/>
      <c r="X749" s="162">
        <v>3.85</v>
      </c>
      <c r="Y749" s="23"/>
      <c r="Z749" s="152">
        <f t="shared" si="92"/>
        <v>44136</v>
      </c>
    </row>
    <row r="750" spans="1:26" x14ac:dyDescent="0.25">
      <c r="A750" s="101">
        <v>345</v>
      </c>
      <c r="B750" s="24" t="s">
        <v>75</v>
      </c>
      <c r="C750" s="58"/>
      <c r="D750" s="146">
        <v>14300250</v>
      </c>
      <c r="E750" s="56"/>
      <c r="F750" s="59"/>
      <c r="G750" s="58"/>
      <c r="J750" s="126"/>
      <c r="K750" s="56"/>
      <c r="L750" s="149">
        <f t="shared" si="91"/>
        <v>466188</v>
      </c>
      <c r="M750" s="127"/>
      <c r="N750" s="184">
        <v>3.26</v>
      </c>
      <c r="P750" s="155">
        <v>55153</v>
      </c>
      <c r="Q750" s="152"/>
      <c r="R750" s="155" t="s">
        <v>278</v>
      </c>
      <c r="T750" s="159">
        <v>-1</v>
      </c>
      <c r="U750" s="23"/>
      <c r="V750" s="153">
        <v>499127</v>
      </c>
      <c r="W750" s="131"/>
      <c r="X750" s="162">
        <v>3.49</v>
      </c>
      <c r="Y750" s="23"/>
      <c r="Z750" s="152">
        <f t="shared" si="92"/>
        <v>32939</v>
      </c>
    </row>
    <row r="751" spans="1:26" x14ac:dyDescent="0.25">
      <c r="A751" s="101">
        <v>346</v>
      </c>
      <c r="B751" s="24" t="s">
        <v>78</v>
      </c>
      <c r="C751" s="58"/>
      <c r="D751" s="146">
        <v>1430025</v>
      </c>
      <c r="E751" s="56"/>
      <c r="F751" s="59"/>
      <c r="G751" s="58"/>
      <c r="J751" s="126"/>
      <c r="K751" s="56"/>
      <c r="L751" s="149">
        <f t="shared" si="91"/>
        <v>46476</v>
      </c>
      <c r="M751" s="127"/>
      <c r="N751" s="184">
        <v>3.25</v>
      </c>
      <c r="P751" s="155">
        <v>55153</v>
      </c>
      <c r="Q751" s="152"/>
      <c r="R751" s="155" t="s">
        <v>260</v>
      </c>
      <c r="T751" s="159">
        <v>-1</v>
      </c>
      <c r="U751" s="23"/>
      <c r="V751" s="153">
        <v>48189</v>
      </c>
      <c r="W751" s="131"/>
      <c r="X751" s="162">
        <v>3.37</v>
      </c>
      <c r="Y751" s="23"/>
      <c r="Z751" s="152">
        <f t="shared" si="92"/>
        <v>1713</v>
      </c>
    </row>
    <row r="752" spans="1:26" x14ac:dyDescent="0.25">
      <c r="A752" s="101"/>
      <c r="B752" s="200" t="s">
        <v>500</v>
      </c>
      <c r="C752" s="58"/>
      <c r="D752" s="166">
        <f>+SUBTOTAL(9,D747:D751)</f>
        <v>286005000</v>
      </c>
      <c r="E752" s="56"/>
      <c r="F752" s="59"/>
      <c r="G752" s="58"/>
      <c r="J752" s="126"/>
      <c r="K752" s="56"/>
      <c r="L752" s="167">
        <f>+SUBTOTAL(9,L747:L751)</f>
        <v>9552710</v>
      </c>
      <c r="M752" s="127"/>
      <c r="N752" s="150">
        <f>+ROUND(L752/$D752*100,2)</f>
        <v>3.34</v>
      </c>
      <c r="P752" s="77"/>
      <c r="Q752" s="76"/>
      <c r="T752" s="130"/>
      <c r="U752" s="57"/>
      <c r="V752" s="168">
        <f>+SUBTOTAL(9,V747:V751)</f>
        <v>9860697</v>
      </c>
      <c r="W752" s="131"/>
      <c r="X752" s="154">
        <f>+ROUND(V752/D752*100,2)</f>
        <v>3.45</v>
      </c>
      <c r="Y752" s="23"/>
      <c r="Z752" s="191">
        <f>+SUBTOTAL(9,Z747:Z751)</f>
        <v>307987</v>
      </c>
    </row>
    <row r="753" spans="1:26" x14ac:dyDescent="0.25">
      <c r="A753" s="116"/>
      <c r="B753" s="42"/>
      <c r="C753" s="58"/>
      <c r="D753" s="146"/>
      <c r="E753" s="56"/>
      <c r="F753" s="59"/>
      <c r="G753" s="58"/>
      <c r="J753" s="126"/>
      <c r="K753" s="56"/>
      <c r="L753" s="149"/>
      <c r="M753" s="127"/>
      <c r="N753" s="150"/>
      <c r="P753" s="77"/>
      <c r="Q753" s="76"/>
      <c r="T753" s="130"/>
      <c r="U753" s="57"/>
      <c r="V753" s="153"/>
      <c r="W753" s="131"/>
      <c r="X753" s="154"/>
      <c r="Y753" s="23"/>
      <c r="Z753" s="152"/>
    </row>
    <row r="754" spans="1:26" x14ac:dyDescent="0.25">
      <c r="A754" s="116"/>
      <c r="B754" s="68" t="s">
        <v>294</v>
      </c>
      <c r="C754" s="145"/>
      <c r="E754" s="21"/>
      <c r="F754" s="125"/>
      <c r="G754" s="145"/>
      <c r="J754" s="126"/>
      <c r="K754" s="21"/>
      <c r="L754" s="187"/>
      <c r="M754" s="127"/>
      <c r="N754" s="150"/>
      <c r="P754" s="129"/>
      <c r="Q754" s="190"/>
      <c r="T754" s="130"/>
      <c r="U754" s="23"/>
      <c r="V754" s="188"/>
      <c r="W754" s="131"/>
      <c r="X754" s="154"/>
      <c r="Y754" s="23"/>
      <c r="Z754" s="190"/>
    </row>
    <row r="755" spans="1:26" x14ac:dyDescent="0.25">
      <c r="A755" s="116">
        <v>344</v>
      </c>
      <c r="B755" s="36" t="s">
        <v>295</v>
      </c>
      <c r="C755" s="145"/>
      <c r="D755" s="146">
        <v>5545.93</v>
      </c>
      <c r="E755" s="23"/>
      <c r="F755" s="155">
        <v>46752</v>
      </c>
      <c r="G755" s="152"/>
      <c r="H755" s="155" t="s">
        <v>65</v>
      </c>
      <c r="I755" s="23"/>
      <c r="J755" s="159">
        <v>0</v>
      </c>
      <c r="K755" s="23"/>
      <c r="L755" s="149">
        <f t="shared" ref="L755:L758" si="93">+ROUND(N755*D755/100,0)</f>
        <v>228</v>
      </c>
      <c r="M755" s="127"/>
      <c r="N755" s="184">
        <v>4.1100000000000003</v>
      </c>
      <c r="P755" s="155">
        <v>46752</v>
      </c>
      <c r="Q755" s="152"/>
      <c r="R755" s="155" t="s">
        <v>65</v>
      </c>
      <c r="T755" s="159">
        <v>0</v>
      </c>
      <c r="U755" s="23"/>
      <c r="V755" s="153">
        <v>228</v>
      </c>
      <c r="W755" s="131"/>
      <c r="X755" s="162">
        <v>4.1100000000000003</v>
      </c>
      <c r="Y755" s="23"/>
      <c r="Z755" s="152">
        <f t="shared" ref="Z755:Z758" si="94">+V755-L755</f>
        <v>0</v>
      </c>
    </row>
    <row r="756" spans="1:26" x14ac:dyDescent="0.25">
      <c r="A756" s="116">
        <v>344</v>
      </c>
      <c r="B756" s="36" t="s">
        <v>296</v>
      </c>
      <c r="C756" s="145"/>
      <c r="D756" s="186">
        <v>36389.01</v>
      </c>
      <c r="E756" s="23"/>
      <c r="F756" s="155">
        <v>42004</v>
      </c>
      <c r="G756" s="152"/>
      <c r="H756" s="155" t="s">
        <v>65</v>
      </c>
      <c r="I756" s="23"/>
      <c r="J756" s="159">
        <v>0</v>
      </c>
      <c r="K756" s="23"/>
      <c r="L756" s="153">
        <f t="shared" si="93"/>
        <v>0</v>
      </c>
      <c r="M756" s="131"/>
      <c r="N756" s="162">
        <v>0</v>
      </c>
      <c r="O756" s="110"/>
      <c r="P756" s="155">
        <v>42004</v>
      </c>
      <c r="Q756" s="152"/>
      <c r="R756" s="155" t="s">
        <v>65</v>
      </c>
      <c r="T756" s="159">
        <v>0</v>
      </c>
      <c r="U756" s="23"/>
      <c r="V756" s="153">
        <v>0</v>
      </c>
      <c r="W756" s="118"/>
      <c r="X756" s="162">
        <v>0</v>
      </c>
      <c r="Y756" s="118"/>
      <c r="Z756" s="152">
        <f t="shared" si="94"/>
        <v>0</v>
      </c>
    </row>
    <row r="757" spans="1:26" x14ac:dyDescent="0.25">
      <c r="A757" s="116">
        <v>344</v>
      </c>
      <c r="B757" s="36" t="s">
        <v>297</v>
      </c>
      <c r="C757" s="145"/>
      <c r="D757" s="186">
        <v>55086.78</v>
      </c>
      <c r="E757" s="23"/>
      <c r="F757" s="155">
        <v>42004</v>
      </c>
      <c r="G757" s="152"/>
      <c r="H757" s="155" t="s">
        <v>65</v>
      </c>
      <c r="I757" s="23"/>
      <c r="J757" s="159">
        <v>0</v>
      </c>
      <c r="K757" s="23"/>
      <c r="L757" s="153">
        <f t="shared" si="93"/>
        <v>0</v>
      </c>
      <c r="M757" s="131"/>
      <c r="N757" s="162">
        <v>0</v>
      </c>
      <c r="O757" s="110"/>
      <c r="P757" s="155">
        <v>42004</v>
      </c>
      <c r="Q757" s="152"/>
      <c r="R757" s="155" t="s">
        <v>65</v>
      </c>
      <c r="T757" s="159">
        <v>0</v>
      </c>
      <c r="U757" s="23"/>
      <c r="V757" s="153">
        <v>0</v>
      </c>
      <c r="W757" s="118"/>
      <c r="X757" s="162">
        <v>0</v>
      </c>
      <c r="Y757" s="118"/>
      <c r="Z757" s="152">
        <f t="shared" si="94"/>
        <v>0</v>
      </c>
    </row>
    <row r="758" spans="1:26" x14ac:dyDescent="0.25">
      <c r="A758" s="116">
        <v>344</v>
      </c>
      <c r="B758" s="36" t="s">
        <v>298</v>
      </c>
      <c r="C758" s="145"/>
      <c r="D758" s="186">
        <v>56321.97</v>
      </c>
      <c r="E758" s="23"/>
      <c r="F758" s="155">
        <v>42369</v>
      </c>
      <c r="G758" s="152"/>
      <c r="H758" s="155" t="s">
        <v>253</v>
      </c>
      <c r="I758" s="23"/>
      <c r="J758" s="159">
        <v>0</v>
      </c>
      <c r="K758" s="23"/>
      <c r="L758" s="153">
        <f t="shared" si="93"/>
        <v>0</v>
      </c>
      <c r="M758" s="131"/>
      <c r="N758" s="162">
        <v>0</v>
      </c>
      <c r="O758" s="110"/>
      <c r="P758" s="155">
        <v>42369</v>
      </c>
      <c r="Q758" s="152"/>
      <c r="R758" s="155" t="s">
        <v>65</v>
      </c>
      <c r="T758" s="159">
        <v>0</v>
      </c>
      <c r="U758" s="23"/>
      <c r="V758" s="153">
        <v>0</v>
      </c>
      <c r="W758" s="118"/>
      <c r="X758" s="162">
        <v>0</v>
      </c>
      <c r="Y758" s="118"/>
      <c r="Z758" s="152">
        <f t="shared" si="94"/>
        <v>0</v>
      </c>
    </row>
    <row r="759" spans="1:26" x14ac:dyDescent="0.25">
      <c r="A759" s="116"/>
      <c r="B759" s="42" t="s">
        <v>299</v>
      </c>
      <c r="C759" s="148"/>
      <c r="D759" s="202">
        <f>+SUBTOTAL(9,D754:D758)</f>
        <v>153343.69</v>
      </c>
      <c r="E759" s="56"/>
      <c r="F759" s="147"/>
      <c r="G759" s="148"/>
      <c r="J759" s="126"/>
      <c r="K759" s="56"/>
      <c r="L759" s="167">
        <f>+SUBTOTAL(9,L754:L758)</f>
        <v>228</v>
      </c>
      <c r="M759" s="127"/>
      <c r="N759" s="150">
        <f>+ROUND(L759/$D759*100,2)</f>
        <v>0.15</v>
      </c>
      <c r="P759" s="151"/>
      <c r="Q759" s="152"/>
      <c r="T759" s="130"/>
      <c r="U759" s="57"/>
      <c r="V759" s="168">
        <f>+SUBTOTAL(9,V754:V758)</f>
        <v>228</v>
      </c>
      <c r="W759" s="131"/>
      <c r="X759" s="154">
        <f>+ROUND(V759/D759*100,2)</f>
        <v>0.15</v>
      </c>
      <c r="Y759" s="23"/>
      <c r="Z759" s="191">
        <f>+SUBTOTAL(9,Z754:Z758)</f>
        <v>0</v>
      </c>
    </row>
    <row r="760" spans="1:26" x14ac:dyDescent="0.25">
      <c r="A760" s="116"/>
      <c r="B760" s="21"/>
      <c r="C760" s="148"/>
      <c r="D760" s="186"/>
      <c r="E760" s="56"/>
      <c r="F760" s="147"/>
      <c r="G760" s="148"/>
      <c r="J760" s="126"/>
      <c r="K760" s="56"/>
      <c r="L760" s="149"/>
      <c r="M760" s="127"/>
      <c r="N760" s="150"/>
      <c r="P760" s="151"/>
      <c r="Q760" s="152"/>
      <c r="T760" s="130"/>
      <c r="U760" s="57"/>
      <c r="V760" s="153"/>
      <c r="W760" s="131"/>
      <c r="X760" s="154"/>
      <c r="Y760" s="23"/>
      <c r="Z760" s="152"/>
    </row>
    <row r="761" spans="1:26" x14ac:dyDescent="0.25">
      <c r="A761" s="118"/>
      <c r="B761" s="69" t="s">
        <v>300</v>
      </c>
      <c r="C761" s="148"/>
      <c r="D761" s="186"/>
      <c r="E761" s="56"/>
      <c r="F761" s="147"/>
      <c r="G761" s="148"/>
      <c r="J761" s="126"/>
      <c r="K761" s="56"/>
      <c r="L761" s="149"/>
      <c r="M761" s="127"/>
      <c r="N761" s="150"/>
      <c r="P761" s="151"/>
      <c r="Q761" s="152"/>
      <c r="T761" s="130"/>
      <c r="U761" s="57"/>
      <c r="V761" s="153"/>
      <c r="W761" s="131"/>
      <c r="X761" s="154"/>
      <c r="Y761" s="23"/>
      <c r="Z761" s="152"/>
    </row>
    <row r="762" spans="1:26" x14ac:dyDescent="0.25">
      <c r="A762" s="118">
        <v>344</v>
      </c>
      <c r="B762" s="70" t="s">
        <v>301</v>
      </c>
      <c r="C762" s="24"/>
      <c r="D762" s="186">
        <v>839680.12</v>
      </c>
      <c r="E762" s="23"/>
      <c r="F762" s="155"/>
      <c r="G762" s="152"/>
      <c r="H762" s="155" t="s">
        <v>253</v>
      </c>
      <c r="I762" s="23"/>
      <c r="J762" s="159">
        <v>-5</v>
      </c>
      <c r="K762" s="23"/>
      <c r="L762" s="153">
        <f t="shared" ref="L762:L763" si="95">+ROUND(N762*D762/100,0)</f>
        <v>13435</v>
      </c>
      <c r="M762" s="131"/>
      <c r="N762" s="162">
        <v>1.6</v>
      </c>
      <c r="O762" s="110"/>
      <c r="P762" s="155" t="s">
        <v>302</v>
      </c>
      <c r="Q762" s="152"/>
      <c r="R762" s="155" t="s">
        <v>258</v>
      </c>
      <c r="T762" s="159">
        <v>0</v>
      </c>
      <c r="U762" s="23"/>
      <c r="V762" s="153">
        <v>12019</v>
      </c>
      <c r="W762" s="131"/>
      <c r="X762" s="162">
        <v>1.43</v>
      </c>
      <c r="Y762" s="23"/>
      <c r="Z762" s="152">
        <f t="shared" ref="Z762:Z763" si="96">+V762-L762</f>
        <v>-1416</v>
      </c>
    </row>
    <row r="763" spans="1:26" x14ac:dyDescent="0.25">
      <c r="A763" s="118">
        <v>344</v>
      </c>
      <c r="B763" s="70" t="s">
        <v>303</v>
      </c>
      <c r="C763" s="24"/>
      <c r="D763" s="203">
        <v>849226.01</v>
      </c>
      <c r="E763" s="23"/>
      <c r="F763" s="155"/>
      <c r="G763" s="152"/>
      <c r="H763" s="155" t="s">
        <v>253</v>
      </c>
      <c r="I763" s="23"/>
      <c r="J763" s="159">
        <v>-5</v>
      </c>
      <c r="K763" s="23"/>
      <c r="L763" s="171">
        <f t="shared" si="95"/>
        <v>15286</v>
      </c>
      <c r="M763" s="131"/>
      <c r="N763" s="162">
        <v>1.8</v>
      </c>
      <c r="O763" s="110"/>
      <c r="P763" s="155" t="s">
        <v>302</v>
      </c>
      <c r="Q763" s="152"/>
      <c r="R763" s="155" t="s">
        <v>258</v>
      </c>
      <c r="T763" s="159">
        <v>0</v>
      </c>
      <c r="U763" s="23"/>
      <c r="V763" s="171">
        <v>13934</v>
      </c>
      <c r="W763" s="131"/>
      <c r="X763" s="162">
        <v>1.64</v>
      </c>
      <c r="Y763" s="23"/>
      <c r="Z763" s="193">
        <f t="shared" si="96"/>
        <v>-1352</v>
      </c>
    </row>
    <row r="764" spans="1:26" x14ac:dyDescent="0.25">
      <c r="A764" s="116"/>
      <c r="B764" s="42" t="s">
        <v>304</v>
      </c>
      <c r="C764" s="24"/>
      <c r="D764" s="185">
        <f>+SUBTOTAL(9,D762:D763)</f>
        <v>1688906.13</v>
      </c>
      <c r="E764" s="23"/>
      <c r="F764" s="155"/>
      <c r="G764" s="152"/>
      <c r="H764" s="23"/>
      <c r="I764" s="23"/>
      <c r="J764" s="159"/>
      <c r="K764" s="23"/>
      <c r="L764" s="174">
        <f>+SUBTOTAL(9,L762:L763)</f>
        <v>28721</v>
      </c>
      <c r="M764" s="131"/>
      <c r="N764" s="154">
        <f>+ROUND(L764/$D764*100,2)</f>
        <v>1.7</v>
      </c>
      <c r="O764" s="110"/>
      <c r="P764" s="155"/>
      <c r="Q764" s="152"/>
      <c r="T764" s="159"/>
      <c r="U764" s="23"/>
      <c r="V764" s="174">
        <f>+SUBTOTAL(9,V762:V763)</f>
        <v>25953</v>
      </c>
      <c r="W764" s="131"/>
      <c r="X764" s="154">
        <f>+ROUND(V764/D764*100,2)</f>
        <v>1.54</v>
      </c>
      <c r="Y764" s="23"/>
      <c r="Z764" s="204">
        <f>+SUBTOTAL(9,Z762:Z763)</f>
        <v>-2768</v>
      </c>
    </row>
    <row r="765" spans="1:26" x14ac:dyDescent="0.25">
      <c r="A765" s="116"/>
      <c r="B765" s="21"/>
      <c r="C765" s="24"/>
      <c r="D765" s="186"/>
      <c r="E765" s="57"/>
      <c r="F765" s="155"/>
      <c r="G765" s="152"/>
      <c r="H765" s="23"/>
      <c r="I765" s="23"/>
      <c r="J765" s="159"/>
      <c r="K765" s="57"/>
      <c r="L765" s="153"/>
      <c r="M765" s="131"/>
      <c r="N765" s="154"/>
      <c r="O765" s="110"/>
      <c r="P765" s="155"/>
      <c r="Q765" s="152"/>
      <c r="T765" s="159"/>
      <c r="U765" s="57"/>
      <c r="V765" s="153"/>
      <c r="W765" s="131"/>
      <c r="X765" s="154"/>
      <c r="Y765" s="23"/>
      <c r="Z765" s="152"/>
    </row>
    <row r="766" spans="1:26" x14ac:dyDescent="0.25">
      <c r="A766" s="136"/>
      <c r="B766" s="37" t="s">
        <v>305</v>
      </c>
      <c r="C766" s="148"/>
      <c r="D766" s="274">
        <f>+SUBTOTAL(9,D615:D764)</f>
        <v>5075636836.5099993</v>
      </c>
      <c r="E766" s="51"/>
      <c r="F766" s="147"/>
      <c r="G766" s="148"/>
      <c r="J766" s="126"/>
      <c r="K766" s="51"/>
      <c r="L766" s="178">
        <f>+SUBTOTAL(9,L615:L764)</f>
        <v>163112102</v>
      </c>
      <c r="M766" s="127"/>
      <c r="N766" s="150">
        <f>+ROUND(L766/$D766*100,2)</f>
        <v>3.21</v>
      </c>
      <c r="P766" s="151"/>
      <c r="Q766" s="152"/>
      <c r="T766" s="130"/>
      <c r="U766" s="52"/>
      <c r="V766" s="181">
        <f>+SUBTOTAL(9,V615:V764)</f>
        <v>203786985</v>
      </c>
      <c r="W766" s="131"/>
      <c r="X766" s="154">
        <f>+ROUND(V766/D766*100,2)</f>
        <v>4.0199999999999996</v>
      </c>
      <c r="Y766" s="23"/>
      <c r="Z766" s="180">
        <f>+SUBTOTAL(9,Z615:Z764)</f>
        <v>40674883</v>
      </c>
    </row>
    <row r="767" spans="1:26" x14ac:dyDescent="0.25">
      <c r="A767" s="116"/>
      <c r="D767" s="110"/>
      <c r="E767" s="19"/>
      <c r="F767" s="21"/>
      <c r="K767" s="19"/>
      <c r="L767" s="187"/>
      <c r="N767" s="150"/>
      <c r="P767" s="23"/>
      <c r="U767" s="24"/>
      <c r="V767" s="188"/>
      <c r="X767" s="154"/>
      <c r="Y767" s="23"/>
      <c r="Z767" s="190"/>
    </row>
    <row r="768" spans="1:26" x14ac:dyDescent="0.25">
      <c r="A768" s="118">
        <v>340.3</v>
      </c>
      <c r="B768" s="70" t="s">
        <v>306</v>
      </c>
      <c r="D768" s="186">
        <v>1756736.02</v>
      </c>
      <c r="E768" s="19"/>
      <c r="F768" s="21"/>
      <c r="K768" s="19"/>
      <c r="L768" s="187"/>
      <c r="N768" s="150"/>
      <c r="P768" s="23"/>
      <c r="U768" s="24"/>
      <c r="V768" s="188"/>
      <c r="X768" s="154"/>
      <c r="Y768" s="23"/>
      <c r="Z768" s="190"/>
    </row>
    <row r="769" spans="1:26" x14ac:dyDescent="0.25">
      <c r="A769" s="118">
        <v>340.3</v>
      </c>
      <c r="B769" s="70" t="s">
        <v>307</v>
      </c>
      <c r="C769" s="145"/>
      <c r="D769" s="186">
        <v>28061442.32</v>
      </c>
      <c r="E769" s="21"/>
      <c r="F769" s="182"/>
      <c r="G769" s="148"/>
      <c r="J769" s="183"/>
      <c r="K769" s="21"/>
      <c r="L769" s="21"/>
      <c r="M769" s="21"/>
      <c r="N769" s="71"/>
      <c r="P769" s="155"/>
      <c r="Q769" s="152"/>
      <c r="T769" s="159"/>
      <c r="U769" s="23"/>
      <c r="V769" s="23"/>
      <c r="W769" s="23"/>
      <c r="X769" s="72"/>
      <c r="Y769" s="23"/>
      <c r="Z769" s="152">
        <f t="shared" ref="Z769:Z770" si="97">+V769-L769</f>
        <v>0</v>
      </c>
    </row>
    <row r="770" spans="1:26" x14ac:dyDescent="0.25">
      <c r="A770" s="118">
        <v>340.3</v>
      </c>
      <c r="B770" s="70" t="s">
        <v>308</v>
      </c>
      <c r="C770" s="145"/>
      <c r="D770" s="203">
        <v>2891146.49</v>
      </c>
      <c r="E770" s="21"/>
      <c r="F770" s="182"/>
      <c r="G770" s="148"/>
      <c r="J770" s="183"/>
      <c r="K770" s="21"/>
      <c r="L770" s="21"/>
      <c r="M770" s="21"/>
      <c r="N770" s="71"/>
      <c r="P770" s="155"/>
      <c r="Q770" s="152"/>
      <c r="T770" s="159"/>
      <c r="U770" s="23"/>
      <c r="V770" s="23"/>
      <c r="W770" s="23"/>
      <c r="X770" s="72"/>
      <c r="Y770" s="23"/>
      <c r="Z770" s="193">
        <f t="shared" si="97"/>
        <v>0</v>
      </c>
    </row>
    <row r="771" spans="1:26" x14ac:dyDescent="0.25">
      <c r="A771" s="116"/>
      <c r="B771" s="36"/>
      <c r="C771" s="145"/>
      <c r="D771" s="146"/>
      <c r="E771" s="56"/>
      <c r="F771" s="182"/>
      <c r="G771" s="148"/>
      <c r="H771" s="182"/>
      <c r="J771" s="183"/>
      <c r="K771" s="56"/>
      <c r="L771" s="149"/>
      <c r="M771" s="127"/>
      <c r="N771" s="184"/>
      <c r="P771" s="155"/>
      <c r="Q771" s="152"/>
      <c r="R771" s="155"/>
      <c r="T771" s="159"/>
      <c r="U771" s="57"/>
      <c r="V771" s="153"/>
      <c r="W771" s="131"/>
      <c r="X771" s="162"/>
      <c r="Y771" s="23"/>
      <c r="Z771" s="152"/>
    </row>
    <row r="772" spans="1:26" x14ac:dyDescent="0.25">
      <c r="A772" s="136"/>
      <c r="B772" s="46" t="s">
        <v>309</v>
      </c>
      <c r="C772" s="148"/>
      <c r="D772" s="275">
        <f>+SUBTOTAL(9,D615:D770)</f>
        <v>5108346161.3399992</v>
      </c>
      <c r="E772" s="38"/>
      <c r="F772" s="147"/>
      <c r="G772" s="148"/>
      <c r="J772" s="126"/>
      <c r="K772" s="38"/>
      <c r="L772" s="276">
        <f>+SUBTOTAL(9,L615:L770)</f>
        <v>163112102</v>
      </c>
      <c r="M772" s="127"/>
      <c r="N772" s="150"/>
      <c r="P772" s="151"/>
      <c r="Q772" s="152"/>
      <c r="T772" s="130"/>
      <c r="U772" s="29"/>
      <c r="V772" s="277">
        <f>+SUBTOTAL(9,V615:V770)</f>
        <v>203786985</v>
      </c>
      <c r="W772" s="131"/>
      <c r="X772" s="154"/>
      <c r="Y772" s="23"/>
      <c r="Z772" s="278">
        <f>+SUBTOTAL(9,Z615:Z770)</f>
        <v>40674883</v>
      </c>
    </row>
    <row r="773" spans="1:26" x14ac:dyDescent="0.25">
      <c r="A773" s="116"/>
      <c r="B773" s="21"/>
      <c r="C773" s="148"/>
      <c r="D773" s="205"/>
      <c r="E773" s="51"/>
      <c r="F773" s="147"/>
      <c r="G773" s="148"/>
      <c r="J773" s="126"/>
      <c r="K773" s="51"/>
      <c r="L773" s="206"/>
      <c r="M773" s="127"/>
      <c r="N773" s="150"/>
      <c r="P773" s="151"/>
      <c r="Q773" s="152"/>
      <c r="T773" s="130"/>
      <c r="U773" s="52"/>
      <c r="V773" s="207"/>
      <c r="W773" s="131"/>
      <c r="X773" s="154"/>
      <c r="Y773" s="23"/>
      <c r="Z773" s="208"/>
    </row>
    <row r="774" spans="1:26" x14ac:dyDescent="0.25">
      <c r="A774" s="37" t="s">
        <v>310</v>
      </c>
      <c r="B774" s="73"/>
      <c r="C774" s="148"/>
      <c r="D774" s="175">
        <f>+SUBTOTAL(9,D17:D772)</f>
        <v>14691620146.310005</v>
      </c>
      <c r="E774" s="51"/>
      <c r="F774" s="147"/>
      <c r="G774" s="148"/>
      <c r="J774" s="126"/>
      <c r="K774" s="51"/>
      <c r="L774" s="178">
        <f>+SUBTOTAL(9,L17:L772)</f>
        <v>456777361</v>
      </c>
      <c r="M774" s="127"/>
      <c r="N774" s="150">
        <f>+ROUND(L774/$D774*100,2)</f>
        <v>3.11</v>
      </c>
      <c r="P774" s="151"/>
      <c r="Q774" s="152"/>
      <c r="T774" s="130"/>
      <c r="U774" s="52"/>
      <c r="V774" s="181">
        <f>+SUBTOTAL(9,V17:V772)</f>
        <v>698234007.11199999</v>
      </c>
      <c r="W774" s="131"/>
      <c r="X774" s="154">
        <f>+ROUND(V774/$D774*100,2)</f>
        <v>4.75</v>
      </c>
      <c r="Y774" s="23"/>
      <c r="Z774" s="180">
        <f>+SUBTOTAL(9,Z17:Z772)</f>
        <v>241456646.11199999</v>
      </c>
    </row>
    <row r="775" spans="1:26" x14ac:dyDescent="0.25">
      <c r="A775" s="37"/>
      <c r="B775" s="73"/>
      <c r="C775" s="148"/>
      <c r="D775" s="146"/>
      <c r="E775" s="56"/>
      <c r="F775" s="147"/>
      <c r="G775" s="148"/>
      <c r="J775" s="126"/>
      <c r="K775" s="56"/>
      <c r="L775" s="149"/>
      <c r="M775" s="127"/>
      <c r="N775" s="150"/>
      <c r="P775" s="151"/>
      <c r="Q775" s="152"/>
      <c r="T775" s="130"/>
      <c r="U775" s="57"/>
      <c r="V775" s="153"/>
      <c r="W775" s="131"/>
      <c r="X775" s="154"/>
      <c r="Y775" s="23"/>
      <c r="Z775" s="152"/>
    </row>
    <row r="776" spans="1:26" x14ac:dyDescent="0.25">
      <c r="A776" s="116"/>
      <c r="B776" s="21"/>
      <c r="C776" s="148"/>
      <c r="D776" s="146"/>
      <c r="E776" s="21"/>
      <c r="F776" s="147"/>
      <c r="G776" s="148"/>
      <c r="J776" s="126"/>
      <c r="K776" s="21"/>
      <c r="L776" s="149"/>
      <c r="M776" s="127"/>
      <c r="N776" s="150"/>
      <c r="P776" s="151"/>
      <c r="Q776" s="152"/>
      <c r="T776" s="130"/>
      <c r="U776" s="23"/>
      <c r="V776" s="153"/>
      <c r="W776" s="131"/>
      <c r="X776" s="154"/>
      <c r="Y776" s="23"/>
      <c r="Z776" s="152"/>
    </row>
    <row r="777" spans="1:26" x14ac:dyDescent="0.25">
      <c r="A777" s="133" t="s">
        <v>311</v>
      </c>
      <c r="B777" s="38"/>
      <c r="C777" s="148"/>
      <c r="D777" s="146"/>
      <c r="E777" s="21"/>
      <c r="F777" s="147"/>
      <c r="G777" s="148"/>
      <c r="J777" s="126"/>
      <c r="K777" s="21"/>
      <c r="L777" s="149"/>
      <c r="M777" s="127"/>
      <c r="N777" s="150"/>
      <c r="P777" s="151"/>
      <c r="Q777" s="152"/>
      <c r="T777" s="130"/>
      <c r="U777" s="23"/>
      <c r="V777" s="153"/>
      <c r="W777" s="131"/>
      <c r="X777" s="154"/>
      <c r="Y777" s="23"/>
      <c r="Z777" s="152"/>
    </row>
    <row r="778" spans="1:26" x14ac:dyDescent="0.25">
      <c r="A778" s="116">
        <v>350.2</v>
      </c>
      <c r="B778" s="36" t="s">
        <v>312</v>
      </c>
      <c r="C778" s="148"/>
      <c r="D778" s="146">
        <v>224770024.49000001</v>
      </c>
      <c r="E778" s="21"/>
      <c r="F778" s="182"/>
      <c r="G778" s="148"/>
      <c r="H778" s="182" t="s">
        <v>313</v>
      </c>
      <c r="J778" s="183">
        <v>0</v>
      </c>
      <c r="K778" s="21"/>
      <c r="L778" s="149">
        <f t="shared" ref="L778:L787" si="98">+ROUND(N778*D778/100,0)</f>
        <v>2854579</v>
      </c>
      <c r="M778" s="127"/>
      <c r="N778" s="184">
        <v>1.27</v>
      </c>
      <c r="P778" s="155" t="s">
        <v>302</v>
      </c>
      <c r="Q778" s="152"/>
      <c r="R778" s="155" t="s">
        <v>314</v>
      </c>
      <c r="T778" s="159">
        <v>0</v>
      </c>
      <c r="U778" s="23"/>
      <c r="V778" s="153">
        <v>2740305</v>
      </c>
      <c r="W778" s="131"/>
      <c r="X778" s="162">
        <v>1.22</v>
      </c>
      <c r="Y778" s="23"/>
      <c r="Z778" s="152">
        <f t="shared" ref="Z778:Z787" si="99">+V778-L778</f>
        <v>-114274</v>
      </c>
    </row>
    <row r="779" spans="1:26" x14ac:dyDescent="0.25">
      <c r="A779" s="116">
        <v>352</v>
      </c>
      <c r="B779" s="36" t="s">
        <v>66</v>
      </c>
      <c r="C779" s="148"/>
      <c r="D779" s="146">
        <v>287558037.92000002</v>
      </c>
      <c r="E779" s="21"/>
      <c r="F779" s="182"/>
      <c r="G779" s="148"/>
      <c r="H779" s="182" t="s">
        <v>76</v>
      </c>
      <c r="J779" s="183">
        <v>-10</v>
      </c>
      <c r="K779" s="21"/>
      <c r="L779" s="149">
        <f t="shared" si="98"/>
        <v>4083324</v>
      </c>
      <c r="M779" s="127"/>
      <c r="N779" s="184">
        <v>1.42</v>
      </c>
      <c r="P779" s="155" t="s">
        <v>302</v>
      </c>
      <c r="Q779" s="152"/>
      <c r="R779" s="155" t="s">
        <v>259</v>
      </c>
      <c r="T779" s="159">
        <v>-10</v>
      </c>
      <c r="U779" s="23"/>
      <c r="V779" s="153">
        <v>4471687</v>
      </c>
      <c r="W779" s="131"/>
      <c r="X779" s="162">
        <v>1.56</v>
      </c>
      <c r="Y779" s="23"/>
      <c r="Z779" s="152">
        <f t="shared" si="99"/>
        <v>388363</v>
      </c>
    </row>
    <row r="780" spans="1:26" x14ac:dyDescent="0.25">
      <c r="A780" s="116">
        <v>353</v>
      </c>
      <c r="B780" s="36" t="s">
        <v>315</v>
      </c>
      <c r="C780" s="148"/>
      <c r="D780" s="146">
        <v>2412751982.1999998</v>
      </c>
      <c r="E780" s="21"/>
      <c r="F780" s="182"/>
      <c r="G780" s="148"/>
      <c r="H780" s="182" t="s">
        <v>316</v>
      </c>
      <c r="J780" s="183">
        <v>-5</v>
      </c>
      <c r="K780" s="21"/>
      <c r="L780" s="149">
        <f t="shared" si="98"/>
        <v>41981884</v>
      </c>
      <c r="M780" s="127"/>
      <c r="N780" s="184">
        <v>1.74</v>
      </c>
      <c r="P780" s="155" t="s">
        <v>302</v>
      </c>
      <c r="Q780" s="152"/>
      <c r="R780" s="155" t="s">
        <v>316</v>
      </c>
      <c r="T780" s="159">
        <v>-10</v>
      </c>
      <c r="U780" s="23"/>
      <c r="V780" s="153">
        <v>45189695</v>
      </c>
      <c r="W780" s="131"/>
      <c r="X780" s="162">
        <v>1.87</v>
      </c>
      <c r="Y780" s="23"/>
      <c r="Z780" s="152">
        <f t="shared" si="99"/>
        <v>3207811</v>
      </c>
    </row>
    <row r="781" spans="1:26" x14ac:dyDescent="0.25">
      <c r="A781" s="116">
        <v>353.7</v>
      </c>
      <c r="B781" s="36" t="s">
        <v>317</v>
      </c>
      <c r="C781" s="148"/>
      <c r="D781" s="209">
        <v>0</v>
      </c>
      <c r="E781" s="21"/>
      <c r="F781" s="182"/>
      <c r="G781" s="148"/>
      <c r="H781" s="182" t="s">
        <v>318</v>
      </c>
      <c r="J781" s="183">
        <v>0</v>
      </c>
      <c r="K781" s="21"/>
      <c r="L781" s="149">
        <f t="shared" si="98"/>
        <v>0</v>
      </c>
      <c r="M781" s="127"/>
      <c r="N781" s="184">
        <v>3.55</v>
      </c>
      <c r="P781" s="155"/>
      <c r="Q781" s="152"/>
      <c r="R781" s="155"/>
      <c r="T781" s="159"/>
      <c r="U781" s="23"/>
      <c r="V781" s="153">
        <v>0</v>
      </c>
      <c r="W781" s="131"/>
      <c r="X781" s="162">
        <v>0</v>
      </c>
      <c r="Y781" s="23"/>
      <c r="Z781" s="153">
        <f t="shared" si="99"/>
        <v>0</v>
      </c>
    </row>
    <row r="782" spans="1:26" x14ac:dyDescent="0.25">
      <c r="A782" s="116">
        <v>354</v>
      </c>
      <c r="B782" s="36" t="s">
        <v>319</v>
      </c>
      <c r="C782" s="148"/>
      <c r="D782" s="146">
        <v>1636405961.74</v>
      </c>
      <c r="E782" s="21"/>
      <c r="F782" s="182"/>
      <c r="G782" s="148"/>
      <c r="H782" s="182" t="s">
        <v>320</v>
      </c>
      <c r="J782" s="183">
        <v>-10</v>
      </c>
      <c r="K782" s="21"/>
      <c r="L782" s="149">
        <f t="shared" si="98"/>
        <v>25037011</v>
      </c>
      <c r="M782" s="127"/>
      <c r="N782" s="184">
        <v>1.53</v>
      </c>
      <c r="P782" s="155" t="s">
        <v>302</v>
      </c>
      <c r="Q782" s="152"/>
      <c r="R782" s="155" t="s">
        <v>321</v>
      </c>
      <c r="T782" s="159">
        <v>-10</v>
      </c>
      <c r="U782" s="23"/>
      <c r="V782" s="153">
        <v>25209356</v>
      </c>
      <c r="W782" s="131"/>
      <c r="X782" s="162">
        <v>1.54</v>
      </c>
      <c r="Y782" s="23"/>
      <c r="Z782" s="152">
        <f t="shared" si="99"/>
        <v>172345</v>
      </c>
    </row>
    <row r="783" spans="1:26" x14ac:dyDescent="0.25">
      <c r="A783" s="116">
        <v>355</v>
      </c>
      <c r="B783" s="36" t="s">
        <v>322</v>
      </c>
      <c r="C783" s="148"/>
      <c r="D783" s="146">
        <v>1222775699.3900001</v>
      </c>
      <c r="E783" s="21"/>
      <c r="F783" s="182"/>
      <c r="G783" s="148"/>
      <c r="H783" s="182" t="s">
        <v>323</v>
      </c>
      <c r="J783" s="183">
        <v>-40</v>
      </c>
      <c r="K783" s="21"/>
      <c r="L783" s="149">
        <f t="shared" si="98"/>
        <v>26656510</v>
      </c>
      <c r="M783" s="127"/>
      <c r="N783" s="184">
        <v>2.1800000000000002</v>
      </c>
      <c r="P783" s="155" t="s">
        <v>302</v>
      </c>
      <c r="Q783" s="152"/>
      <c r="R783" s="155" t="s">
        <v>323</v>
      </c>
      <c r="T783" s="159">
        <v>-50</v>
      </c>
      <c r="U783" s="23"/>
      <c r="V783" s="153">
        <v>30098544</v>
      </c>
      <c r="W783" s="131"/>
      <c r="X783" s="162">
        <v>2.46</v>
      </c>
      <c r="Y783" s="23"/>
      <c r="Z783" s="152">
        <f t="shared" si="99"/>
        <v>3442034</v>
      </c>
    </row>
    <row r="784" spans="1:26" x14ac:dyDescent="0.25">
      <c r="A784" s="116">
        <v>356</v>
      </c>
      <c r="B784" s="36" t="s">
        <v>324</v>
      </c>
      <c r="C784" s="148"/>
      <c r="D784" s="146">
        <v>1567955951.47</v>
      </c>
      <c r="E784" s="21"/>
      <c r="F784" s="182"/>
      <c r="G784" s="148"/>
      <c r="H784" s="182" t="s">
        <v>325</v>
      </c>
      <c r="J784" s="183">
        <v>-30</v>
      </c>
      <c r="K784" s="21"/>
      <c r="L784" s="149">
        <f t="shared" si="98"/>
        <v>29477572</v>
      </c>
      <c r="M784" s="127"/>
      <c r="N784" s="184">
        <v>1.88</v>
      </c>
      <c r="P784" s="155" t="s">
        <v>302</v>
      </c>
      <c r="Q784" s="152"/>
      <c r="R784" s="155" t="s">
        <v>326</v>
      </c>
      <c r="T784" s="159">
        <v>-35</v>
      </c>
      <c r="U784" s="23"/>
      <c r="V784" s="153">
        <v>31735033</v>
      </c>
      <c r="W784" s="131"/>
      <c r="X784" s="162">
        <v>2.02</v>
      </c>
      <c r="Y784" s="23"/>
      <c r="Z784" s="152">
        <f t="shared" si="99"/>
        <v>2257461</v>
      </c>
    </row>
    <row r="785" spans="1:26" x14ac:dyDescent="0.25">
      <c r="A785" s="116">
        <v>357</v>
      </c>
      <c r="B785" s="36" t="s">
        <v>327</v>
      </c>
      <c r="C785" s="148"/>
      <c r="D785" s="146">
        <v>3495373.35</v>
      </c>
      <c r="E785" s="21"/>
      <c r="F785" s="182"/>
      <c r="G785" s="148"/>
      <c r="H785" s="182" t="s">
        <v>323</v>
      </c>
      <c r="J785" s="183">
        <v>0</v>
      </c>
      <c r="K785" s="21"/>
      <c r="L785" s="149">
        <f t="shared" si="98"/>
        <v>55926</v>
      </c>
      <c r="M785" s="127"/>
      <c r="N785" s="184">
        <v>1.6</v>
      </c>
      <c r="P785" s="155" t="s">
        <v>302</v>
      </c>
      <c r="Q785" s="152"/>
      <c r="R785" s="155" t="s">
        <v>328</v>
      </c>
      <c r="T785" s="159">
        <v>0</v>
      </c>
      <c r="U785" s="23"/>
      <c r="V785" s="153">
        <v>56323</v>
      </c>
      <c r="W785" s="131"/>
      <c r="X785" s="162">
        <v>1.61</v>
      </c>
      <c r="Y785" s="23"/>
      <c r="Z785" s="152">
        <f t="shared" si="99"/>
        <v>397</v>
      </c>
    </row>
    <row r="786" spans="1:26" x14ac:dyDescent="0.25">
      <c r="A786" s="116">
        <v>358</v>
      </c>
      <c r="B786" s="36" t="s">
        <v>329</v>
      </c>
      <c r="C786" s="148"/>
      <c r="D786" s="146">
        <v>7940066.0899999999</v>
      </c>
      <c r="E786" s="21"/>
      <c r="F786" s="182"/>
      <c r="G786" s="148"/>
      <c r="H786" s="182" t="s">
        <v>323</v>
      </c>
      <c r="J786" s="183">
        <v>-5</v>
      </c>
      <c r="K786" s="21"/>
      <c r="L786" s="149">
        <f t="shared" si="98"/>
        <v>131805</v>
      </c>
      <c r="M786" s="127"/>
      <c r="N786" s="184">
        <v>1.66</v>
      </c>
      <c r="P786" s="155" t="s">
        <v>302</v>
      </c>
      <c r="Q786" s="152"/>
      <c r="R786" s="155" t="s">
        <v>328</v>
      </c>
      <c r="T786" s="159">
        <v>-5</v>
      </c>
      <c r="U786" s="23"/>
      <c r="V786" s="153">
        <v>133629</v>
      </c>
      <c r="W786" s="131"/>
      <c r="X786" s="162">
        <v>1.68</v>
      </c>
      <c r="Y786" s="23"/>
      <c r="Z786" s="152">
        <f t="shared" si="99"/>
        <v>1824</v>
      </c>
    </row>
    <row r="787" spans="1:26" x14ac:dyDescent="0.25">
      <c r="A787" s="116">
        <v>359</v>
      </c>
      <c r="B787" s="36" t="s">
        <v>330</v>
      </c>
      <c r="C787" s="148"/>
      <c r="D787" s="146">
        <v>11901657.9</v>
      </c>
      <c r="E787" s="21"/>
      <c r="F787" s="182"/>
      <c r="G787" s="148"/>
      <c r="H787" s="182" t="s">
        <v>331</v>
      </c>
      <c r="J787" s="183">
        <v>0</v>
      </c>
      <c r="K787" s="21"/>
      <c r="L787" s="149">
        <f t="shared" si="98"/>
        <v>157102</v>
      </c>
      <c r="M787" s="127"/>
      <c r="N787" s="184">
        <v>1.32</v>
      </c>
      <c r="P787" s="155" t="s">
        <v>302</v>
      </c>
      <c r="Q787" s="152"/>
      <c r="R787" s="155" t="s">
        <v>331</v>
      </c>
      <c r="T787" s="159">
        <v>0</v>
      </c>
      <c r="U787" s="23"/>
      <c r="V787" s="153">
        <v>161705</v>
      </c>
      <c r="W787" s="131"/>
      <c r="X787" s="162">
        <v>1.36</v>
      </c>
      <c r="Y787" s="23"/>
      <c r="Z787" s="152">
        <f t="shared" si="99"/>
        <v>4603</v>
      </c>
    </row>
    <row r="788" spans="1:26" x14ac:dyDescent="0.25">
      <c r="A788" s="116"/>
      <c r="B788" s="50" t="s">
        <v>332</v>
      </c>
      <c r="C788" s="148"/>
      <c r="D788" s="205">
        <f>+SUBTOTAL(9,D777:D787)</f>
        <v>7375554754.5500002</v>
      </c>
      <c r="E788" s="51"/>
      <c r="F788" s="147"/>
      <c r="G788" s="148"/>
      <c r="J788" s="126"/>
      <c r="K788" s="51"/>
      <c r="L788" s="206">
        <f>+SUBTOTAL(9,L777:L787)</f>
        <v>130435713</v>
      </c>
      <c r="M788" s="138"/>
      <c r="N788" s="196">
        <f>+ROUND(L788/$D788*100,2)</f>
        <v>1.77</v>
      </c>
      <c r="P788" s="151"/>
      <c r="Q788" s="152"/>
      <c r="T788" s="130"/>
      <c r="U788" s="52"/>
      <c r="V788" s="207">
        <f>+SUBTOTAL(9,V777:V787)</f>
        <v>139796277</v>
      </c>
      <c r="W788" s="142"/>
      <c r="X788" s="197">
        <f>+ROUND(V788/D788*100,2)</f>
        <v>1.9</v>
      </c>
      <c r="Y788" s="23"/>
      <c r="Z788" s="208">
        <f>+SUBTOTAL(9,Z777:Z787)</f>
        <v>9360564</v>
      </c>
    </row>
    <row r="789" spans="1:26" x14ac:dyDescent="0.25">
      <c r="A789" s="116"/>
      <c r="B789" s="50"/>
      <c r="C789" s="148"/>
      <c r="D789" s="146"/>
      <c r="E789" s="56"/>
      <c r="F789" s="147"/>
      <c r="G789" s="148"/>
      <c r="J789" s="126"/>
      <c r="K789" s="56"/>
      <c r="L789" s="149"/>
      <c r="M789" s="127"/>
      <c r="N789" s="150"/>
      <c r="P789" s="151"/>
      <c r="Q789" s="152"/>
      <c r="T789" s="130"/>
      <c r="U789" s="57"/>
      <c r="V789" s="153"/>
      <c r="W789" s="131"/>
      <c r="X789" s="154"/>
      <c r="Y789" s="23"/>
      <c r="Z789" s="152"/>
    </row>
    <row r="790" spans="1:26" x14ac:dyDescent="0.25">
      <c r="A790" s="116"/>
      <c r="B790" s="21"/>
      <c r="C790" s="148"/>
      <c r="D790" s="146"/>
      <c r="E790" s="21"/>
      <c r="F790" s="147"/>
      <c r="G790" s="148"/>
      <c r="J790" s="126"/>
      <c r="K790" s="21"/>
      <c r="L790" s="149"/>
      <c r="M790" s="127"/>
      <c r="N790" s="150"/>
      <c r="P790" s="151"/>
      <c r="Q790" s="152"/>
      <c r="T790" s="130"/>
      <c r="U790" s="23"/>
      <c r="V790" s="153"/>
      <c r="W790" s="131"/>
      <c r="X790" s="154"/>
      <c r="Y790" s="23"/>
      <c r="Z790" s="152"/>
    </row>
    <row r="791" spans="1:26" x14ac:dyDescent="0.25">
      <c r="A791" s="133" t="s">
        <v>333</v>
      </c>
      <c r="B791" s="38"/>
      <c r="C791" s="148"/>
      <c r="D791" s="146"/>
      <c r="E791" s="21"/>
      <c r="F791" s="147"/>
      <c r="G791" s="148"/>
      <c r="J791" s="126"/>
      <c r="K791" s="21"/>
      <c r="L791" s="149"/>
      <c r="M791" s="127"/>
      <c r="N791" s="150"/>
      <c r="P791" s="151"/>
      <c r="Q791" s="152"/>
      <c r="T791" s="130"/>
      <c r="U791" s="23"/>
      <c r="V791" s="153"/>
      <c r="W791" s="131"/>
      <c r="X791" s="154"/>
      <c r="Y791" s="23"/>
      <c r="Z791" s="152"/>
    </row>
    <row r="792" spans="1:26" x14ac:dyDescent="0.25">
      <c r="A792" s="133"/>
      <c r="B792" s="38"/>
      <c r="C792" s="148"/>
      <c r="D792" s="146"/>
      <c r="E792" s="21"/>
      <c r="F792" s="147"/>
      <c r="G792" s="148"/>
      <c r="J792" s="126"/>
      <c r="K792" s="21"/>
      <c r="L792" s="149"/>
      <c r="M792" s="127"/>
      <c r="N792" s="150"/>
      <c r="P792" s="151"/>
      <c r="Q792" s="152"/>
      <c r="T792" s="130"/>
      <c r="U792" s="23"/>
      <c r="V792" s="153"/>
      <c r="W792" s="131"/>
      <c r="X792" s="154"/>
      <c r="Y792" s="23"/>
      <c r="Z792" s="152"/>
    </row>
    <row r="793" spans="1:26" x14ac:dyDescent="0.25">
      <c r="A793" s="136"/>
      <c r="B793" s="74" t="s">
        <v>334</v>
      </c>
      <c r="C793" s="148"/>
      <c r="D793" s="146"/>
      <c r="E793" s="21"/>
      <c r="F793" s="147"/>
      <c r="G793" s="148"/>
      <c r="J793" s="126"/>
      <c r="K793" s="21"/>
      <c r="L793" s="149"/>
      <c r="M793" s="127"/>
      <c r="N793" s="150"/>
      <c r="P793" s="151"/>
      <c r="Q793" s="152"/>
      <c r="T793" s="130"/>
      <c r="U793" s="23"/>
      <c r="V793" s="153"/>
      <c r="W793" s="131"/>
      <c r="X793" s="154"/>
      <c r="Y793" s="23"/>
      <c r="Z793" s="152"/>
    </row>
    <row r="794" spans="1:26" x14ac:dyDescent="0.25">
      <c r="A794" s="116">
        <v>360.2</v>
      </c>
      <c r="B794" s="36" t="s">
        <v>312</v>
      </c>
      <c r="C794" s="148"/>
      <c r="D794" s="146">
        <v>5379479.3499999996</v>
      </c>
      <c r="E794" s="21"/>
      <c r="F794" s="182" t="s">
        <v>302</v>
      </c>
      <c r="G794" s="148"/>
      <c r="H794" s="182" t="s">
        <v>335</v>
      </c>
      <c r="J794" s="183">
        <v>0</v>
      </c>
      <c r="K794" s="21"/>
      <c r="L794" s="149">
        <f t="shared" ref="L794:L807" si="100">+ROUND(N794*D794/100,0)</f>
        <v>65092</v>
      </c>
      <c r="M794" s="127"/>
      <c r="N794" s="184">
        <v>1.21</v>
      </c>
      <c r="P794" s="155" t="s">
        <v>302</v>
      </c>
      <c r="Q794" s="152"/>
      <c r="R794" s="155" t="s">
        <v>328</v>
      </c>
      <c r="T794" s="159">
        <v>0</v>
      </c>
      <c r="U794" s="23"/>
      <c r="V794" s="153">
        <v>72636</v>
      </c>
      <c r="W794" s="131"/>
      <c r="X794" s="162">
        <v>1.35</v>
      </c>
      <c r="Y794" s="23"/>
      <c r="Z794" s="152">
        <f t="shared" ref="Z794:Z807" si="101">+V794-L794</f>
        <v>7544</v>
      </c>
    </row>
    <row r="795" spans="1:26" x14ac:dyDescent="0.25">
      <c r="A795" s="116">
        <v>361</v>
      </c>
      <c r="B795" s="36" t="s">
        <v>66</v>
      </c>
      <c r="C795" s="148"/>
      <c r="D795" s="146">
        <v>37302486.869999997</v>
      </c>
      <c r="E795" s="21"/>
      <c r="F795" s="182" t="s">
        <v>302</v>
      </c>
      <c r="G795" s="148"/>
      <c r="H795" s="182" t="s">
        <v>336</v>
      </c>
      <c r="J795" s="183">
        <v>-10</v>
      </c>
      <c r="K795" s="21"/>
      <c r="L795" s="149">
        <f t="shared" si="100"/>
        <v>667715</v>
      </c>
      <c r="M795" s="127"/>
      <c r="N795" s="184">
        <v>1.79</v>
      </c>
      <c r="P795" s="155" t="s">
        <v>302</v>
      </c>
      <c r="Q795" s="152"/>
      <c r="R795" s="155" t="s">
        <v>275</v>
      </c>
      <c r="T795" s="159">
        <v>-10</v>
      </c>
      <c r="U795" s="23"/>
      <c r="V795" s="153">
        <v>607162</v>
      </c>
      <c r="W795" s="131"/>
      <c r="X795" s="162">
        <v>1.63</v>
      </c>
      <c r="Y795" s="23"/>
      <c r="Z795" s="152">
        <f t="shared" si="101"/>
        <v>-60553</v>
      </c>
    </row>
    <row r="796" spans="1:26" x14ac:dyDescent="0.25">
      <c r="A796" s="116">
        <v>362</v>
      </c>
      <c r="B796" s="36" t="s">
        <v>315</v>
      </c>
      <c r="C796" s="148"/>
      <c r="D796" s="146">
        <v>290324293.99000001</v>
      </c>
      <c r="E796" s="21"/>
      <c r="F796" s="182" t="s">
        <v>302</v>
      </c>
      <c r="G796" s="148"/>
      <c r="H796" s="182" t="s">
        <v>337</v>
      </c>
      <c r="J796" s="183">
        <v>-15</v>
      </c>
      <c r="K796" s="21"/>
      <c r="L796" s="149">
        <f t="shared" si="100"/>
        <v>5632291</v>
      </c>
      <c r="M796" s="127"/>
      <c r="N796" s="184">
        <v>1.94</v>
      </c>
      <c r="P796" s="155" t="s">
        <v>302</v>
      </c>
      <c r="Q796" s="152"/>
      <c r="R796" s="155" t="s">
        <v>338</v>
      </c>
      <c r="T796" s="159">
        <v>-20</v>
      </c>
      <c r="U796" s="23"/>
      <c r="V796" s="153">
        <v>6254671</v>
      </c>
      <c r="W796" s="131"/>
      <c r="X796" s="162">
        <v>2.15</v>
      </c>
      <c r="Y796" s="23"/>
      <c r="Z796" s="152">
        <f t="shared" si="101"/>
        <v>622380</v>
      </c>
    </row>
    <row r="797" spans="1:26" x14ac:dyDescent="0.25">
      <c r="A797" s="116">
        <v>362.7</v>
      </c>
      <c r="B797" s="36" t="s">
        <v>317</v>
      </c>
      <c r="C797" s="148"/>
      <c r="D797" s="209">
        <v>0</v>
      </c>
      <c r="E797" s="21"/>
      <c r="F797" s="182"/>
      <c r="G797" s="148"/>
      <c r="H797" s="182" t="s">
        <v>339</v>
      </c>
      <c r="J797" s="183">
        <v>0</v>
      </c>
      <c r="K797" s="21"/>
      <c r="L797" s="149">
        <f t="shared" si="100"/>
        <v>0</v>
      </c>
      <c r="M797" s="127"/>
      <c r="N797" s="184">
        <v>2.74</v>
      </c>
      <c r="P797" s="155"/>
      <c r="Q797" s="152"/>
      <c r="R797" s="155"/>
      <c r="T797" s="159"/>
      <c r="U797" s="23"/>
      <c r="V797" s="153">
        <v>0</v>
      </c>
      <c r="W797" s="131"/>
      <c r="X797" s="162">
        <v>0</v>
      </c>
      <c r="Y797" s="23"/>
      <c r="Z797" s="153">
        <f t="shared" si="101"/>
        <v>0</v>
      </c>
    </row>
    <row r="798" spans="1:26" x14ac:dyDescent="0.25">
      <c r="A798" s="116">
        <v>364</v>
      </c>
      <c r="B798" s="36" t="s">
        <v>340</v>
      </c>
      <c r="C798" s="148"/>
      <c r="D798" s="146">
        <v>418807706.27999997</v>
      </c>
      <c r="E798" s="21"/>
      <c r="F798" s="182" t="s">
        <v>302</v>
      </c>
      <c r="G798" s="148"/>
      <c r="H798" s="182" t="s">
        <v>341</v>
      </c>
      <c r="J798" s="183">
        <v>-100</v>
      </c>
      <c r="K798" s="21"/>
      <c r="L798" s="149">
        <f t="shared" si="100"/>
        <v>13778774</v>
      </c>
      <c r="M798" s="127"/>
      <c r="N798" s="184">
        <v>3.29</v>
      </c>
      <c r="P798" s="155" t="s">
        <v>302</v>
      </c>
      <c r="Q798" s="152"/>
      <c r="R798" s="155" t="s">
        <v>337</v>
      </c>
      <c r="T798" s="159">
        <v>-100</v>
      </c>
      <c r="U798" s="23"/>
      <c r="V798" s="153">
        <v>14340303</v>
      </c>
      <c r="W798" s="131"/>
      <c r="X798" s="162">
        <v>3.42</v>
      </c>
      <c r="Y798" s="23"/>
      <c r="Z798" s="152">
        <f t="shared" si="101"/>
        <v>561529</v>
      </c>
    </row>
    <row r="799" spans="1:26" x14ac:dyDescent="0.25">
      <c r="A799" s="116">
        <v>365</v>
      </c>
      <c r="B799" s="36" t="s">
        <v>324</v>
      </c>
      <c r="C799" s="148"/>
      <c r="D799" s="146">
        <v>282366805.94999999</v>
      </c>
      <c r="E799" s="21"/>
      <c r="F799" s="182" t="s">
        <v>302</v>
      </c>
      <c r="G799" s="148"/>
      <c r="H799" s="182" t="s">
        <v>342</v>
      </c>
      <c r="J799" s="183">
        <v>-70</v>
      </c>
      <c r="K799" s="21"/>
      <c r="L799" s="149">
        <f t="shared" si="100"/>
        <v>7426247</v>
      </c>
      <c r="M799" s="127"/>
      <c r="N799" s="184">
        <v>2.63</v>
      </c>
      <c r="P799" s="155" t="s">
        <v>302</v>
      </c>
      <c r="Q799" s="152"/>
      <c r="R799" s="155" t="s">
        <v>343</v>
      </c>
      <c r="T799" s="159">
        <v>-60</v>
      </c>
      <c r="U799" s="23"/>
      <c r="V799" s="153">
        <v>6949370</v>
      </c>
      <c r="W799" s="131"/>
      <c r="X799" s="162">
        <v>2.46</v>
      </c>
      <c r="Y799" s="23"/>
      <c r="Z799" s="152">
        <f t="shared" si="101"/>
        <v>-476877</v>
      </c>
    </row>
    <row r="800" spans="1:26" x14ac:dyDescent="0.25">
      <c r="A800" s="116">
        <v>366</v>
      </c>
      <c r="B800" s="36" t="s">
        <v>327</v>
      </c>
      <c r="C800" s="148"/>
      <c r="D800" s="146">
        <v>101641497.76000001</v>
      </c>
      <c r="E800" s="21"/>
      <c r="F800" s="182" t="s">
        <v>302</v>
      </c>
      <c r="G800" s="148"/>
      <c r="H800" s="182" t="s">
        <v>344</v>
      </c>
      <c r="J800" s="183">
        <v>-50</v>
      </c>
      <c r="K800" s="21"/>
      <c r="L800" s="149">
        <f t="shared" si="100"/>
        <v>2002338</v>
      </c>
      <c r="M800" s="127"/>
      <c r="N800" s="184">
        <v>1.97</v>
      </c>
      <c r="P800" s="155" t="s">
        <v>302</v>
      </c>
      <c r="Q800" s="152"/>
      <c r="R800" s="155" t="s">
        <v>259</v>
      </c>
      <c r="T800" s="159">
        <v>-50</v>
      </c>
      <c r="U800" s="23"/>
      <c r="V800" s="153">
        <v>2034675</v>
      </c>
      <c r="W800" s="131"/>
      <c r="X800" s="162">
        <v>2</v>
      </c>
      <c r="Y800" s="23"/>
      <c r="Z800" s="152">
        <f t="shared" si="101"/>
        <v>32337</v>
      </c>
    </row>
    <row r="801" spans="1:26" x14ac:dyDescent="0.25">
      <c r="A801" s="116">
        <v>367</v>
      </c>
      <c r="B801" s="36" t="s">
        <v>329</v>
      </c>
      <c r="C801" s="148"/>
      <c r="D801" s="146">
        <v>202706639.66999999</v>
      </c>
      <c r="E801" s="21"/>
      <c r="F801" s="182" t="s">
        <v>302</v>
      </c>
      <c r="G801" s="148"/>
      <c r="H801" s="182" t="s">
        <v>345</v>
      </c>
      <c r="J801" s="183">
        <v>-35</v>
      </c>
      <c r="K801" s="21"/>
      <c r="L801" s="149">
        <f t="shared" si="100"/>
        <v>4277110</v>
      </c>
      <c r="M801" s="127"/>
      <c r="N801" s="184">
        <v>2.11</v>
      </c>
      <c r="P801" s="155" t="s">
        <v>302</v>
      </c>
      <c r="Q801" s="152"/>
      <c r="R801" s="155" t="s">
        <v>276</v>
      </c>
      <c r="T801" s="159">
        <v>-35</v>
      </c>
      <c r="U801" s="23"/>
      <c r="V801" s="153">
        <v>4251699</v>
      </c>
      <c r="W801" s="131"/>
      <c r="X801" s="162">
        <v>2.1</v>
      </c>
      <c r="Y801" s="23"/>
      <c r="Z801" s="152">
        <f t="shared" si="101"/>
        <v>-25411</v>
      </c>
    </row>
    <row r="802" spans="1:26" x14ac:dyDescent="0.25">
      <c r="A802" s="116">
        <v>368</v>
      </c>
      <c r="B802" s="36" t="s">
        <v>346</v>
      </c>
      <c r="C802" s="148"/>
      <c r="D802" s="146">
        <v>487231750.25</v>
      </c>
      <c r="E802" s="21"/>
      <c r="F802" s="182" t="s">
        <v>302</v>
      </c>
      <c r="G802" s="148"/>
      <c r="H802" s="182" t="s">
        <v>347</v>
      </c>
      <c r="J802" s="183">
        <v>-20</v>
      </c>
      <c r="K802" s="21"/>
      <c r="L802" s="149">
        <f t="shared" si="100"/>
        <v>11888455</v>
      </c>
      <c r="M802" s="127"/>
      <c r="N802" s="184">
        <v>2.44</v>
      </c>
      <c r="P802" s="155" t="s">
        <v>302</v>
      </c>
      <c r="Q802" s="152"/>
      <c r="R802" s="155" t="s">
        <v>348</v>
      </c>
      <c r="T802" s="159">
        <v>-30</v>
      </c>
      <c r="U802" s="23"/>
      <c r="V802" s="153">
        <v>12548312</v>
      </c>
      <c r="W802" s="131"/>
      <c r="X802" s="162">
        <v>2.58</v>
      </c>
      <c r="Y802" s="23"/>
      <c r="Z802" s="152">
        <f t="shared" si="101"/>
        <v>659857</v>
      </c>
    </row>
    <row r="803" spans="1:26" x14ac:dyDescent="0.25">
      <c r="A803" s="116">
        <v>369.1</v>
      </c>
      <c r="B803" s="36" t="s">
        <v>349</v>
      </c>
      <c r="C803" s="148"/>
      <c r="D803" s="146">
        <v>104934554.75</v>
      </c>
      <c r="E803" s="21"/>
      <c r="F803" s="182" t="s">
        <v>302</v>
      </c>
      <c r="G803" s="148"/>
      <c r="H803" s="182" t="s">
        <v>337</v>
      </c>
      <c r="J803" s="183">
        <v>-35</v>
      </c>
      <c r="K803" s="21"/>
      <c r="L803" s="149">
        <f t="shared" si="100"/>
        <v>2392508</v>
      </c>
      <c r="M803" s="127"/>
      <c r="N803" s="184">
        <v>2.2799999999999998</v>
      </c>
      <c r="P803" s="155" t="s">
        <v>302</v>
      </c>
      <c r="Q803" s="152"/>
      <c r="R803" s="155" t="s">
        <v>337</v>
      </c>
      <c r="T803" s="159">
        <v>-35</v>
      </c>
      <c r="U803" s="23"/>
      <c r="V803" s="153">
        <v>2431863</v>
      </c>
      <c r="W803" s="131"/>
      <c r="X803" s="162">
        <v>2.3199999999999998</v>
      </c>
      <c r="Y803" s="23"/>
      <c r="Z803" s="152">
        <f t="shared" si="101"/>
        <v>39355</v>
      </c>
    </row>
    <row r="804" spans="1:26" x14ac:dyDescent="0.25">
      <c r="A804" s="116">
        <v>369.2</v>
      </c>
      <c r="B804" s="36" t="s">
        <v>350</v>
      </c>
      <c r="C804" s="148"/>
      <c r="D804" s="146">
        <v>219231802.41999999</v>
      </c>
      <c r="E804" s="21"/>
      <c r="F804" s="182" t="s">
        <v>302</v>
      </c>
      <c r="G804" s="148"/>
      <c r="H804" s="182" t="s">
        <v>351</v>
      </c>
      <c r="J804" s="183">
        <v>-40</v>
      </c>
      <c r="K804" s="21"/>
      <c r="L804" s="149">
        <f t="shared" si="100"/>
        <v>5130024</v>
      </c>
      <c r="M804" s="127"/>
      <c r="N804" s="184">
        <v>2.34</v>
      </c>
      <c r="P804" s="155" t="s">
        <v>302</v>
      </c>
      <c r="Q804" s="152"/>
      <c r="R804" s="155" t="s">
        <v>352</v>
      </c>
      <c r="T804" s="159">
        <v>-40</v>
      </c>
      <c r="U804" s="23"/>
      <c r="V804" s="153">
        <v>4806166</v>
      </c>
      <c r="W804" s="131"/>
      <c r="X804" s="162">
        <v>2.19</v>
      </c>
      <c r="Y804" s="23"/>
      <c r="Z804" s="152">
        <f t="shared" si="101"/>
        <v>-323858</v>
      </c>
    </row>
    <row r="805" spans="1:26" x14ac:dyDescent="0.25">
      <c r="A805" s="116">
        <v>370</v>
      </c>
      <c r="B805" s="36" t="s">
        <v>353</v>
      </c>
      <c r="C805" s="148"/>
      <c r="D805" s="146">
        <v>66280959.57</v>
      </c>
      <c r="E805" s="21"/>
      <c r="F805" s="182" t="s">
        <v>302</v>
      </c>
      <c r="G805" s="148"/>
      <c r="H805" s="182" t="s">
        <v>354</v>
      </c>
      <c r="J805" s="183">
        <v>-4</v>
      </c>
      <c r="K805" s="21"/>
      <c r="L805" s="149">
        <f t="shared" si="100"/>
        <v>2386115</v>
      </c>
      <c r="M805" s="127"/>
      <c r="N805" s="184">
        <v>3.6</v>
      </c>
      <c r="P805" s="155" t="s">
        <v>302</v>
      </c>
      <c r="Q805" s="152"/>
      <c r="R805" s="155" t="s">
        <v>355</v>
      </c>
      <c r="T805" s="159">
        <v>-3</v>
      </c>
      <c r="U805" s="23"/>
      <c r="V805" s="153">
        <v>2638890</v>
      </c>
      <c r="W805" s="131"/>
      <c r="X805" s="162">
        <v>3.98</v>
      </c>
      <c r="Y805" s="23"/>
      <c r="Z805" s="152">
        <f t="shared" si="101"/>
        <v>252775</v>
      </c>
    </row>
    <row r="806" spans="1:26" x14ac:dyDescent="0.25">
      <c r="A806" s="116">
        <v>371</v>
      </c>
      <c r="B806" s="36" t="s">
        <v>356</v>
      </c>
      <c r="C806" s="148"/>
      <c r="D806" s="146">
        <v>2450934.88</v>
      </c>
      <c r="E806" s="21"/>
      <c r="F806" s="182" t="s">
        <v>302</v>
      </c>
      <c r="G806" s="148"/>
      <c r="H806" s="182" t="s">
        <v>357</v>
      </c>
      <c r="J806" s="183">
        <v>-50</v>
      </c>
      <c r="K806" s="21"/>
      <c r="L806" s="149">
        <f t="shared" si="100"/>
        <v>117400</v>
      </c>
      <c r="M806" s="127"/>
      <c r="N806" s="184">
        <v>4.79</v>
      </c>
      <c r="P806" s="155" t="s">
        <v>302</v>
      </c>
      <c r="Q806" s="152"/>
      <c r="R806" s="155" t="s">
        <v>358</v>
      </c>
      <c r="T806" s="159">
        <v>-50</v>
      </c>
      <c r="U806" s="23"/>
      <c r="V806" s="153">
        <v>116045</v>
      </c>
      <c r="W806" s="131"/>
      <c r="X806" s="162">
        <v>4.7300000000000004</v>
      </c>
      <c r="Y806" s="23"/>
      <c r="Z806" s="152">
        <f t="shared" si="101"/>
        <v>-1355</v>
      </c>
    </row>
    <row r="807" spans="1:26" x14ac:dyDescent="0.25">
      <c r="A807" s="116">
        <v>373</v>
      </c>
      <c r="B807" s="36" t="s">
        <v>359</v>
      </c>
      <c r="C807" s="148"/>
      <c r="D807" s="146">
        <v>25019282.129999999</v>
      </c>
      <c r="E807" s="21"/>
      <c r="F807" s="182" t="s">
        <v>302</v>
      </c>
      <c r="G807" s="148"/>
      <c r="H807" s="182" t="s">
        <v>360</v>
      </c>
      <c r="J807" s="183">
        <v>-40</v>
      </c>
      <c r="K807" s="21"/>
      <c r="L807" s="149">
        <f t="shared" si="100"/>
        <v>728061</v>
      </c>
      <c r="M807" s="127"/>
      <c r="N807" s="184">
        <v>2.91</v>
      </c>
      <c r="P807" s="155" t="s">
        <v>302</v>
      </c>
      <c r="Q807" s="152"/>
      <c r="R807" s="155" t="s">
        <v>361</v>
      </c>
      <c r="T807" s="159">
        <v>-30</v>
      </c>
      <c r="U807" s="23"/>
      <c r="V807" s="153">
        <v>650451</v>
      </c>
      <c r="W807" s="131"/>
      <c r="X807" s="162">
        <v>2.6</v>
      </c>
      <c r="Y807" s="23"/>
      <c r="Z807" s="152">
        <f t="shared" si="101"/>
        <v>-77610</v>
      </c>
    </row>
    <row r="808" spans="1:26" x14ac:dyDescent="0.25">
      <c r="A808" s="136"/>
      <c r="B808" s="50" t="s">
        <v>362</v>
      </c>
      <c r="C808" s="148"/>
      <c r="D808" s="205">
        <f>+SUBTOTAL(9,D793:D807)</f>
        <v>2243678193.8700004</v>
      </c>
      <c r="E808" s="51"/>
      <c r="F808" s="147"/>
      <c r="G808" s="148"/>
      <c r="J808" s="126"/>
      <c r="K808" s="51"/>
      <c r="L808" s="206">
        <f>+SUBTOTAL(9,L793:L807)</f>
        <v>56492130</v>
      </c>
      <c r="M808" s="138"/>
      <c r="N808" s="196">
        <f>+ROUND(L808/$D808*100,2)</f>
        <v>2.52</v>
      </c>
      <c r="P808" s="151"/>
      <c r="Q808" s="152"/>
      <c r="T808" s="130"/>
      <c r="U808" s="52"/>
      <c r="V808" s="207">
        <f>+SUBTOTAL(9,V793:V807)</f>
        <v>57702243</v>
      </c>
      <c r="W808" s="142"/>
      <c r="X808" s="197">
        <f>+ROUND(V808/D808*100,2)</f>
        <v>2.57</v>
      </c>
      <c r="Y808" s="23"/>
      <c r="Z808" s="208">
        <f>+SUBTOTAL(9,Z793:Z807)</f>
        <v>1210113</v>
      </c>
    </row>
    <row r="809" spans="1:26" x14ac:dyDescent="0.25">
      <c r="A809" s="116"/>
      <c r="B809" s="21"/>
      <c r="C809" s="148"/>
      <c r="D809" s="146"/>
      <c r="E809" s="21"/>
      <c r="F809" s="147"/>
      <c r="G809" s="148"/>
      <c r="J809" s="126"/>
      <c r="K809" s="21"/>
      <c r="L809" s="149"/>
      <c r="M809" s="127"/>
      <c r="N809" s="150"/>
      <c r="P809" s="151"/>
      <c r="Q809" s="152"/>
      <c r="T809" s="130"/>
      <c r="U809" s="23"/>
      <c r="V809" s="153"/>
      <c r="W809" s="131"/>
      <c r="X809" s="154"/>
      <c r="Y809" s="23"/>
      <c r="Z809" s="152"/>
    </row>
    <row r="810" spans="1:26" x14ac:dyDescent="0.25">
      <c r="A810" s="136"/>
      <c r="B810" s="74" t="s">
        <v>363</v>
      </c>
      <c r="C810" s="148"/>
      <c r="D810" s="146"/>
      <c r="E810" s="21"/>
      <c r="F810" s="147"/>
      <c r="G810" s="148"/>
      <c r="J810" s="126"/>
      <c r="K810" s="21"/>
      <c r="L810" s="149"/>
      <c r="M810" s="127"/>
      <c r="N810" s="150"/>
      <c r="P810" s="151"/>
      <c r="Q810" s="152"/>
      <c r="T810" s="130"/>
      <c r="U810" s="23"/>
      <c r="V810" s="153"/>
      <c r="W810" s="131"/>
      <c r="X810" s="154"/>
      <c r="Y810" s="23"/>
      <c r="Z810" s="152"/>
    </row>
    <row r="811" spans="1:26" x14ac:dyDescent="0.25">
      <c r="A811" s="116">
        <v>360.2</v>
      </c>
      <c r="B811" s="36" t="s">
        <v>312</v>
      </c>
      <c r="C811" s="148"/>
      <c r="D811" s="146">
        <v>482944.94</v>
      </c>
      <c r="E811" s="21"/>
      <c r="F811" s="182" t="s">
        <v>302</v>
      </c>
      <c r="G811" s="148"/>
      <c r="H811" s="182" t="s">
        <v>364</v>
      </c>
      <c r="J811" s="183">
        <v>0</v>
      </c>
      <c r="K811" s="21"/>
      <c r="L811" s="149">
        <f t="shared" ref="L811:L824" si="102">+ROUND(N811*D811/100,0)</f>
        <v>7872</v>
      </c>
      <c r="M811" s="127"/>
      <c r="N811" s="184">
        <v>1.63</v>
      </c>
      <c r="P811" s="155" t="s">
        <v>302</v>
      </c>
      <c r="Q811" s="152"/>
      <c r="R811" s="155" t="s">
        <v>365</v>
      </c>
      <c r="T811" s="159">
        <v>0</v>
      </c>
      <c r="U811" s="23"/>
      <c r="V811" s="153">
        <v>8089</v>
      </c>
      <c r="W811" s="131"/>
      <c r="X811" s="162">
        <v>1.67</v>
      </c>
      <c r="Y811" s="23"/>
      <c r="Z811" s="152">
        <f t="shared" ref="Z811:Z824" si="103">+V811-L811</f>
        <v>217</v>
      </c>
    </row>
    <row r="812" spans="1:26" x14ac:dyDescent="0.25">
      <c r="A812" s="116">
        <v>361</v>
      </c>
      <c r="B812" s="36" t="s">
        <v>66</v>
      </c>
      <c r="C812" s="148"/>
      <c r="D812" s="146">
        <v>5619253.4699999997</v>
      </c>
      <c r="E812" s="21"/>
      <c r="F812" s="182" t="s">
        <v>302</v>
      </c>
      <c r="G812" s="148"/>
      <c r="H812" s="182" t="s">
        <v>323</v>
      </c>
      <c r="J812" s="183">
        <v>-5</v>
      </c>
      <c r="K812" s="21"/>
      <c r="L812" s="149">
        <f t="shared" si="102"/>
        <v>92156</v>
      </c>
      <c r="M812" s="127"/>
      <c r="N812" s="184">
        <v>1.64</v>
      </c>
      <c r="P812" s="155" t="s">
        <v>302</v>
      </c>
      <c r="Q812" s="152"/>
      <c r="R812" s="155" t="s">
        <v>323</v>
      </c>
      <c r="T812" s="159">
        <v>-5</v>
      </c>
      <c r="U812" s="23"/>
      <c r="V812" s="153">
        <v>96211</v>
      </c>
      <c r="W812" s="131"/>
      <c r="X812" s="162">
        <v>1.71</v>
      </c>
      <c r="Y812" s="23"/>
      <c r="Z812" s="152">
        <f t="shared" si="103"/>
        <v>4055</v>
      </c>
    </row>
    <row r="813" spans="1:26" x14ac:dyDescent="0.25">
      <c r="A813" s="116">
        <v>362</v>
      </c>
      <c r="B813" s="36" t="s">
        <v>315</v>
      </c>
      <c r="C813" s="148"/>
      <c r="D813" s="146">
        <v>81830271.299999997</v>
      </c>
      <c r="E813" s="21"/>
      <c r="F813" s="182" t="s">
        <v>302</v>
      </c>
      <c r="G813" s="148"/>
      <c r="H813" s="182" t="s">
        <v>338</v>
      </c>
      <c r="J813" s="183">
        <v>-20</v>
      </c>
      <c r="K813" s="21"/>
      <c r="L813" s="149">
        <f t="shared" si="102"/>
        <v>1751168</v>
      </c>
      <c r="M813" s="127"/>
      <c r="N813" s="184">
        <v>2.14</v>
      </c>
      <c r="P813" s="155" t="s">
        <v>302</v>
      </c>
      <c r="Q813" s="152"/>
      <c r="R813" s="155" t="s">
        <v>366</v>
      </c>
      <c r="T813" s="159">
        <v>-25</v>
      </c>
      <c r="U813" s="23"/>
      <c r="V813" s="153">
        <v>1839484</v>
      </c>
      <c r="W813" s="131"/>
      <c r="X813" s="162">
        <v>2.25</v>
      </c>
      <c r="Y813" s="23"/>
      <c r="Z813" s="152">
        <f t="shared" si="103"/>
        <v>88316</v>
      </c>
    </row>
    <row r="814" spans="1:26" x14ac:dyDescent="0.25">
      <c r="A814" s="116">
        <v>362.7</v>
      </c>
      <c r="B814" s="36" t="s">
        <v>317</v>
      </c>
      <c r="C814" s="148"/>
      <c r="D814" s="209">
        <v>0</v>
      </c>
      <c r="E814" s="21"/>
      <c r="F814" s="182"/>
      <c r="G814" s="148"/>
      <c r="H814" s="182" t="s">
        <v>367</v>
      </c>
      <c r="J814" s="183">
        <v>0</v>
      </c>
      <c r="K814" s="21"/>
      <c r="L814" s="149">
        <f t="shared" si="102"/>
        <v>0</v>
      </c>
      <c r="M814" s="127"/>
      <c r="N814" s="184">
        <v>2.72</v>
      </c>
      <c r="P814" s="155"/>
      <c r="Q814" s="152"/>
      <c r="R814" s="155"/>
      <c r="T814" s="159"/>
      <c r="U814" s="23"/>
      <c r="V814" s="153">
        <v>0</v>
      </c>
      <c r="W814" s="131"/>
      <c r="X814" s="162">
        <v>0</v>
      </c>
      <c r="Y814" s="23"/>
      <c r="Z814" s="153">
        <f t="shared" si="103"/>
        <v>0</v>
      </c>
    </row>
    <row r="815" spans="1:26" x14ac:dyDescent="0.25">
      <c r="A815" s="116">
        <v>364</v>
      </c>
      <c r="B815" s="36" t="s">
        <v>340</v>
      </c>
      <c r="C815" s="148"/>
      <c r="D815" s="146">
        <v>112034961.77</v>
      </c>
      <c r="E815" s="21"/>
      <c r="F815" s="182" t="s">
        <v>302</v>
      </c>
      <c r="G815" s="148"/>
      <c r="H815" s="182" t="s">
        <v>368</v>
      </c>
      <c r="J815" s="183">
        <v>-100</v>
      </c>
      <c r="K815" s="21"/>
      <c r="L815" s="149">
        <f t="shared" si="102"/>
        <v>4078073</v>
      </c>
      <c r="M815" s="127"/>
      <c r="N815" s="184">
        <v>3.64</v>
      </c>
      <c r="P815" s="155" t="s">
        <v>302</v>
      </c>
      <c r="Q815" s="152"/>
      <c r="R815" s="155" t="s">
        <v>341</v>
      </c>
      <c r="T815" s="159">
        <v>-100</v>
      </c>
      <c r="U815" s="23"/>
      <c r="V815" s="153">
        <v>3876204</v>
      </c>
      <c r="W815" s="131"/>
      <c r="X815" s="162">
        <v>3.46</v>
      </c>
      <c r="Y815" s="23"/>
      <c r="Z815" s="152">
        <f t="shared" si="103"/>
        <v>-201869</v>
      </c>
    </row>
    <row r="816" spans="1:26" x14ac:dyDescent="0.25">
      <c r="A816" s="116">
        <v>365</v>
      </c>
      <c r="B816" s="36" t="s">
        <v>324</v>
      </c>
      <c r="C816" s="148"/>
      <c r="D816" s="146">
        <v>76272444.890000001</v>
      </c>
      <c r="E816" s="21"/>
      <c r="F816" s="182" t="s">
        <v>302</v>
      </c>
      <c r="G816" s="148"/>
      <c r="H816" s="182" t="s">
        <v>343</v>
      </c>
      <c r="J816" s="183">
        <v>-60</v>
      </c>
      <c r="K816" s="21"/>
      <c r="L816" s="149">
        <f t="shared" si="102"/>
        <v>1914438</v>
      </c>
      <c r="M816" s="127"/>
      <c r="N816" s="184">
        <v>2.5099999999999998</v>
      </c>
      <c r="P816" s="155" t="s">
        <v>302</v>
      </c>
      <c r="Q816" s="152"/>
      <c r="R816" s="155" t="s">
        <v>336</v>
      </c>
      <c r="T816" s="159">
        <v>-65</v>
      </c>
      <c r="U816" s="23"/>
      <c r="V816" s="153">
        <v>2000197</v>
      </c>
      <c r="W816" s="131"/>
      <c r="X816" s="162">
        <v>2.62</v>
      </c>
      <c r="Y816" s="23"/>
      <c r="Z816" s="152">
        <f t="shared" si="103"/>
        <v>85759</v>
      </c>
    </row>
    <row r="817" spans="1:26" x14ac:dyDescent="0.25">
      <c r="A817" s="116">
        <v>366</v>
      </c>
      <c r="B817" s="36" t="s">
        <v>327</v>
      </c>
      <c r="C817" s="148"/>
      <c r="D817" s="146">
        <v>19051578.91</v>
      </c>
      <c r="E817" s="21"/>
      <c r="F817" s="182" t="s">
        <v>302</v>
      </c>
      <c r="G817" s="148"/>
      <c r="H817" s="182" t="s">
        <v>364</v>
      </c>
      <c r="J817" s="183">
        <v>-50</v>
      </c>
      <c r="K817" s="21"/>
      <c r="L817" s="149">
        <f t="shared" si="102"/>
        <v>541065</v>
      </c>
      <c r="M817" s="127"/>
      <c r="N817" s="184">
        <v>2.84</v>
      </c>
      <c r="P817" s="155" t="s">
        <v>302</v>
      </c>
      <c r="Q817" s="152"/>
      <c r="R817" s="155" t="s">
        <v>365</v>
      </c>
      <c r="T817" s="159">
        <v>-40</v>
      </c>
      <c r="U817" s="23"/>
      <c r="V817" s="153">
        <v>450290</v>
      </c>
      <c r="W817" s="131"/>
      <c r="X817" s="162">
        <v>2.36</v>
      </c>
      <c r="Y817" s="23"/>
      <c r="Z817" s="152">
        <f t="shared" si="103"/>
        <v>-90775</v>
      </c>
    </row>
    <row r="818" spans="1:26" x14ac:dyDescent="0.25">
      <c r="A818" s="116">
        <v>367</v>
      </c>
      <c r="B818" s="36" t="s">
        <v>329</v>
      </c>
      <c r="C818" s="148"/>
      <c r="D818" s="146">
        <v>30591299.199999999</v>
      </c>
      <c r="E818" s="21"/>
      <c r="F818" s="182" t="s">
        <v>302</v>
      </c>
      <c r="G818" s="148"/>
      <c r="H818" s="182" t="s">
        <v>364</v>
      </c>
      <c r="J818" s="183">
        <v>-35</v>
      </c>
      <c r="K818" s="21"/>
      <c r="L818" s="149">
        <f t="shared" si="102"/>
        <v>783137</v>
      </c>
      <c r="M818" s="127"/>
      <c r="N818" s="184">
        <v>2.56</v>
      </c>
      <c r="P818" s="155" t="s">
        <v>302</v>
      </c>
      <c r="Q818" s="152"/>
      <c r="R818" s="155" t="s">
        <v>365</v>
      </c>
      <c r="T818" s="159">
        <v>-35</v>
      </c>
      <c r="U818" s="23"/>
      <c r="V818" s="153">
        <v>711651</v>
      </c>
      <c r="W818" s="131"/>
      <c r="X818" s="162">
        <v>2.33</v>
      </c>
      <c r="Y818" s="23"/>
      <c r="Z818" s="152">
        <f t="shared" si="103"/>
        <v>-71486</v>
      </c>
    </row>
    <row r="819" spans="1:26" x14ac:dyDescent="0.25">
      <c r="A819" s="116">
        <v>368</v>
      </c>
      <c r="B819" s="36" t="s">
        <v>346</v>
      </c>
      <c r="C819" s="148"/>
      <c r="D819" s="146">
        <v>115274930.76000001</v>
      </c>
      <c r="E819" s="21"/>
      <c r="F819" s="182" t="s">
        <v>302</v>
      </c>
      <c r="G819" s="148"/>
      <c r="H819" s="182" t="s">
        <v>369</v>
      </c>
      <c r="J819" s="183">
        <v>-25</v>
      </c>
      <c r="K819" s="21"/>
      <c r="L819" s="149">
        <f t="shared" si="102"/>
        <v>3043258</v>
      </c>
      <c r="M819" s="127"/>
      <c r="N819" s="184">
        <v>2.64</v>
      </c>
      <c r="P819" s="155" t="s">
        <v>302</v>
      </c>
      <c r="Q819" s="152"/>
      <c r="R819" s="155" t="s">
        <v>370</v>
      </c>
      <c r="T819" s="159">
        <v>-25</v>
      </c>
      <c r="U819" s="23"/>
      <c r="V819" s="153">
        <v>2951546</v>
      </c>
      <c r="W819" s="131"/>
      <c r="X819" s="162">
        <v>2.56</v>
      </c>
      <c r="Y819" s="23"/>
      <c r="Z819" s="152">
        <f t="shared" si="103"/>
        <v>-91712</v>
      </c>
    </row>
    <row r="820" spans="1:26" x14ac:dyDescent="0.25">
      <c r="A820" s="116">
        <v>369.1</v>
      </c>
      <c r="B820" s="36" t="s">
        <v>349</v>
      </c>
      <c r="C820" s="148"/>
      <c r="D820" s="146">
        <v>24070092.199999999</v>
      </c>
      <c r="E820" s="21"/>
      <c r="F820" s="182" t="s">
        <v>302</v>
      </c>
      <c r="G820" s="148"/>
      <c r="H820" s="182" t="s">
        <v>337</v>
      </c>
      <c r="J820" s="183">
        <v>-30</v>
      </c>
      <c r="K820" s="21"/>
      <c r="L820" s="149">
        <f t="shared" si="102"/>
        <v>546391</v>
      </c>
      <c r="M820" s="127"/>
      <c r="N820" s="184">
        <v>2.27</v>
      </c>
      <c r="P820" s="155" t="s">
        <v>302</v>
      </c>
      <c r="Q820" s="152"/>
      <c r="R820" s="155" t="s">
        <v>343</v>
      </c>
      <c r="T820" s="159">
        <v>-40</v>
      </c>
      <c r="U820" s="23"/>
      <c r="V820" s="153">
        <v>539978</v>
      </c>
      <c r="W820" s="131"/>
      <c r="X820" s="162">
        <v>2.2400000000000002</v>
      </c>
      <c r="Y820" s="23"/>
      <c r="Z820" s="152">
        <f t="shared" si="103"/>
        <v>-6413</v>
      </c>
    </row>
    <row r="821" spans="1:26" x14ac:dyDescent="0.25">
      <c r="A821" s="116">
        <v>369.2</v>
      </c>
      <c r="B821" s="36" t="s">
        <v>350</v>
      </c>
      <c r="C821" s="148"/>
      <c r="D821" s="146">
        <v>43137842.859999999</v>
      </c>
      <c r="E821" s="21"/>
      <c r="F821" s="182" t="s">
        <v>302</v>
      </c>
      <c r="G821" s="148"/>
      <c r="H821" s="182" t="s">
        <v>351</v>
      </c>
      <c r="J821" s="183">
        <v>-50</v>
      </c>
      <c r="K821" s="21"/>
      <c r="L821" s="149">
        <f t="shared" si="102"/>
        <v>1134525</v>
      </c>
      <c r="M821" s="127"/>
      <c r="N821" s="184">
        <v>2.63</v>
      </c>
      <c r="P821" s="155" t="s">
        <v>302</v>
      </c>
      <c r="Q821" s="152"/>
      <c r="R821" s="155" t="s">
        <v>351</v>
      </c>
      <c r="T821" s="159">
        <v>-50</v>
      </c>
      <c r="U821" s="23"/>
      <c r="V821" s="153">
        <v>1122765</v>
      </c>
      <c r="W821" s="131"/>
      <c r="X821" s="162">
        <v>2.6</v>
      </c>
      <c r="Y821" s="23"/>
      <c r="Z821" s="152">
        <f t="shared" si="103"/>
        <v>-11760</v>
      </c>
    </row>
    <row r="822" spans="1:26" x14ac:dyDescent="0.25">
      <c r="A822" s="116">
        <v>370</v>
      </c>
      <c r="B822" s="36" t="s">
        <v>353</v>
      </c>
      <c r="C822" s="148"/>
      <c r="D822" s="146">
        <v>12576977.970000001</v>
      </c>
      <c r="E822" s="21"/>
      <c r="F822" s="182" t="s">
        <v>302</v>
      </c>
      <c r="G822" s="148"/>
      <c r="H822" s="182" t="s">
        <v>371</v>
      </c>
      <c r="J822" s="183">
        <v>-1</v>
      </c>
      <c r="K822" s="21"/>
      <c r="L822" s="149">
        <f t="shared" si="102"/>
        <v>494275</v>
      </c>
      <c r="M822" s="127"/>
      <c r="N822" s="184">
        <v>3.93</v>
      </c>
      <c r="P822" s="155" t="s">
        <v>302</v>
      </c>
      <c r="Q822" s="152"/>
      <c r="R822" s="155" t="s">
        <v>355</v>
      </c>
      <c r="T822" s="159">
        <v>-3</v>
      </c>
      <c r="U822" s="23"/>
      <c r="V822" s="153">
        <v>655580</v>
      </c>
      <c r="W822" s="131"/>
      <c r="X822" s="162">
        <v>5.21</v>
      </c>
      <c r="Y822" s="23"/>
      <c r="Z822" s="152">
        <f t="shared" si="103"/>
        <v>161305</v>
      </c>
    </row>
    <row r="823" spans="1:26" x14ac:dyDescent="0.25">
      <c r="A823" s="116">
        <v>371</v>
      </c>
      <c r="B823" s="36" t="s">
        <v>356</v>
      </c>
      <c r="C823" s="148"/>
      <c r="D823" s="146">
        <v>428439</v>
      </c>
      <c r="E823" s="21"/>
      <c r="F823" s="182" t="s">
        <v>302</v>
      </c>
      <c r="G823" s="148"/>
      <c r="H823" s="182" t="s">
        <v>256</v>
      </c>
      <c r="J823" s="183">
        <v>-25</v>
      </c>
      <c r="K823" s="21"/>
      <c r="L823" s="149">
        <f t="shared" si="102"/>
        <v>14910</v>
      </c>
      <c r="M823" s="127"/>
      <c r="N823" s="184">
        <v>3.48</v>
      </c>
      <c r="P823" s="155" t="s">
        <v>302</v>
      </c>
      <c r="Q823" s="152"/>
      <c r="R823" s="155" t="s">
        <v>256</v>
      </c>
      <c r="T823" s="159">
        <v>-40</v>
      </c>
      <c r="U823" s="23"/>
      <c r="V823" s="153">
        <v>17760</v>
      </c>
      <c r="W823" s="131"/>
      <c r="X823" s="162">
        <v>4.1500000000000004</v>
      </c>
      <c r="Y823" s="23"/>
      <c r="Z823" s="152">
        <f t="shared" si="103"/>
        <v>2850</v>
      </c>
    </row>
    <row r="824" spans="1:26" x14ac:dyDescent="0.25">
      <c r="A824" s="116">
        <v>373</v>
      </c>
      <c r="B824" s="36" t="s">
        <v>359</v>
      </c>
      <c r="C824" s="148"/>
      <c r="D824" s="169">
        <v>4742452.68</v>
      </c>
      <c r="E824" s="56"/>
      <c r="F824" s="182" t="s">
        <v>302</v>
      </c>
      <c r="G824" s="148"/>
      <c r="H824" s="182" t="s">
        <v>361</v>
      </c>
      <c r="J824" s="183">
        <v>-30</v>
      </c>
      <c r="K824" s="56"/>
      <c r="L824" s="170">
        <f t="shared" si="102"/>
        <v>125201</v>
      </c>
      <c r="M824" s="127"/>
      <c r="N824" s="184">
        <v>2.64</v>
      </c>
      <c r="P824" s="155" t="s">
        <v>302</v>
      </c>
      <c r="Q824" s="152"/>
      <c r="R824" s="155" t="s">
        <v>372</v>
      </c>
      <c r="T824" s="159">
        <v>-40</v>
      </c>
      <c r="U824" s="57"/>
      <c r="V824" s="171">
        <v>141855</v>
      </c>
      <c r="W824" s="131"/>
      <c r="X824" s="162">
        <v>2.99</v>
      </c>
      <c r="Y824" s="23"/>
      <c r="Z824" s="193">
        <f t="shared" si="103"/>
        <v>16654</v>
      </c>
    </row>
    <row r="825" spans="1:26" x14ac:dyDescent="0.25">
      <c r="A825" s="136"/>
      <c r="B825" s="50" t="s">
        <v>373</v>
      </c>
      <c r="C825" s="148"/>
      <c r="D825" s="175">
        <f>+SUBTOTAL(9,D811:D824)</f>
        <v>526113489.95000005</v>
      </c>
      <c r="E825" s="51"/>
      <c r="F825" s="147"/>
      <c r="G825" s="148"/>
      <c r="J825" s="126"/>
      <c r="K825" s="51"/>
      <c r="L825" s="178">
        <f>+SUBTOTAL(9,L811:L824)</f>
        <v>14526469</v>
      </c>
      <c r="M825" s="127"/>
      <c r="N825" s="196">
        <f>+ROUND(L825/$D825*100,2)</f>
        <v>2.76</v>
      </c>
      <c r="P825" s="151"/>
      <c r="Q825" s="152"/>
      <c r="T825" s="130"/>
      <c r="U825" s="52"/>
      <c r="V825" s="181">
        <f>+SUBTOTAL(9,V811:V824)</f>
        <v>14411610</v>
      </c>
      <c r="W825" s="131"/>
      <c r="X825" s="197">
        <f>+ROUND(V825/D825*100,2)</f>
        <v>2.74</v>
      </c>
      <c r="Y825" s="23"/>
      <c r="Z825" s="180">
        <f>+SUBTOTAL(9,Z811:Z824)</f>
        <v>-114859</v>
      </c>
    </row>
    <row r="826" spans="1:26" x14ac:dyDescent="0.25">
      <c r="A826" s="116"/>
      <c r="B826" s="21"/>
      <c r="C826" s="148"/>
      <c r="D826" s="175"/>
      <c r="E826" s="38"/>
      <c r="F826" s="147"/>
      <c r="G826" s="148"/>
      <c r="J826" s="126"/>
      <c r="K826" s="38"/>
      <c r="L826" s="178"/>
      <c r="M826" s="127"/>
      <c r="N826" s="150"/>
      <c r="P826" s="151"/>
      <c r="Q826" s="152"/>
      <c r="T826" s="130"/>
      <c r="U826" s="29"/>
      <c r="V826" s="181"/>
      <c r="W826" s="131"/>
      <c r="X826" s="154"/>
      <c r="Y826" s="23"/>
      <c r="Z826" s="180" t="s">
        <v>501</v>
      </c>
    </row>
    <row r="827" spans="1:26" x14ac:dyDescent="0.25">
      <c r="A827" s="136"/>
      <c r="B827" s="74" t="s">
        <v>374</v>
      </c>
      <c r="C827" s="148"/>
      <c r="D827" s="146"/>
      <c r="E827" s="21"/>
      <c r="F827" s="147"/>
      <c r="G827" s="148"/>
      <c r="J827" s="126"/>
      <c r="K827" s="21"/>
      <c r="L827" s="149"/>
      <c r="M827" s="127"/>
      <c r="N827" s="150"/>
      <c r="P827" s="151"/>
      <c r="Q827" s="152"/>
      <c r="T827" s="130"/>
      <c r="U827" s="23"/>
      <c r="V827" s="153"/>
      <c r="W827" s="131"/>
      <c r="X827" s="154"/>
      <c r="Y827" s="23"/>
      <c r="Z827" s="152"/>
    </row>
    <row r="828" spans="1:26" x14ac:dyDescent="0.25">
      <c r="A828" s="116">
        <v>360.2</v>
      </c>
      <c r="B828" s="36" t="s">
        <v>312</v>
      </c>
      <c r="C828" s="148"/>
      <c r="D828" s="146">
        <v>6468254.0300000003</v>
      </c>
      <c r="E828" s="21"/>
      <c r="F828" s="182" t="s">
        <v>302</v>
      </c>
      <c r="G828" s="148"/>
      <c r="H828" s="182" t="s">
        <v>375</v>
      </c>
      <c r="J828" s="183">
        <v>0</v>
      </c>
      <c r="K828" s="21"/>
      <c r="L828" s="149">
        <f t="shared" ref="L828:L841" si="104">+ROUND(N828*D828/100,0)</f>
        <v>128718</v>
      </c>
      <c r="M828" s="127"/>
      <c r="N828" s="184">
        <v>1.99</v>
      </c>
      <c r="P828" s="155" t="s">
        <v>302</v>
      </c>
      <c r="Q828" s="152"/>
      <c r="R828" s="155" t="s">
        <v>376</v>
      </c>
      <c r="T828" s="159">
        <v>0</v>
      </c>
      <c r="U828" s="23"/>
      <c r="V828" s="153">
        <v>119723</v>
      </c>
      <c r="W828" s="131"/>
      <c r="X828" s="162">
        <v>1.85</v>
      </c>
      <c r="Y828" s="23"/>
      <c r="Z828" s="152">
        <f t="shared" ref="Z828:Z842" si="105">+V828-L828</f>
        <v>-8995</v>
      </c>
    </row>
    <row r="829" spans="1:26" x14ac:dyDescent="0.25">
      <c r="A829" s="116">
        <v>361</v>
      </c>
      <c r="B829" s="36" t="s">
        <v>66</v>
      </c>
      <c r="C829" s="148"/>
      <c r="D829" s="146">
        <v>19043469.73</v>
      </c>
      <c r="E829" s="21"/>
      <c r="F829" s="182" t="s">
        <v>302</v>
      </c>
      <c r="G829" s="148"/>
      <c r="H829" s="182" t="s">
        <v>276</v>
      </c>
      <c r="J829" s="183">
        <v>-10</v>
      </c>
      <c r="K829" s="21"/>
      <c r="L829" s="149">
        <f t="shared" si="104"/>
        <v>348495</v>
      </c>
      <c r="M829" s="127"/>
      <c r="N829" s="184">
        <v>1.83</v>
      </c>
      <c r="P829" s="155" t="s">
        <v>302</v>
      </c>
      <c r="Q829" s="152"/>
      <c r="R829" s="155" t="s">
        <v>377</v>
      </c>
      <c r="T829" s="159">
        <v>-10</v>
      </c>
      <c r="U829" s="23"/>
      <c r="V829" s="153">
        <v>314852</v>
      </c>
      <c r="W829" s="131"/>
      <c r="X829" s="162">
        <v>1.65</v>
      </c>
      <c r="Y829" s="23"/>
      <c r="Z829" s="152">
        <f t="shared" si="105"/>
        <v>-33643</v>
      </c>
    </row>
    <row r="830" spans="1:26" x14ac:dyDescent="0.25">
      <c r="A830" s="116">
        <v>362</v>
      </c>
      <c r="B830" s="36" t="s">
        <v>315</v>
      </c>
      <c r="C830" s="148"/>
      <c r="D830" s="146">
        <v>144546453.56</v>
      </c>
      <c r="E830" s="21"/>
      <c r="F830" s="182" t="s">
        <v>302</v>
      </c>
      <c r="G830" s="148"/>
      <c r="H830" s="182" t="s">
        <v>337</v>
      </c>
      <c r="J830" s="183">
        <v>-10</v>
      </c>
      <c r="K830" s="21"/>
      <c r="L830" s="149">
        <f t="shared" si="104"/>
        <v>2876474</v>
      </c>
      <c r="M830" s="127"/>
      <c r="N830" s="184">
        <v>1.99</v>
      </c>
      <c r="P830" s="155" t="s">
        <v>302</v>
      </c>
      <c r="Q830" s="152"/>
      <c r="R830" s="155" t="s">
        <v>337</v>
      </c>
      <c r="T830" s="159">
        <v>-10</v>
      </c>
      <c r="U830" s="23"/>
      <c r="V830" s="153">
        <v>2789748</v>
      </c>
      <c r="W830" s="131"/>
      <c r="X830" s="162">
        <v>1.93</v>
      </c>
      <c r="Y830" s="23"/>
      <c r="Z830" s="152">
        <f t="shared" si="105"/>
        <v>-86726</v>
      </c>
    </row>
    <row r="831" spans="1:26" x14ac:dyDescent="0.25">
      <c r="A831" s="116">
        <v>362.7</v>
      </c>
      <c r="B831" s="36" t="s">
        <v>317</v>
      </c>
      <c r="C831" s="148"/>
      <c r="D831" s="209">
        <v>0</v>
      </c>
      <c r="E831" s="21"/>
      <c r="F831" s="182"/>
      <c r="G831" s="148"/>
      <c r="H831" s="182" t="s">
        <v>378</v>
      </c>
      <c r="J831" s="183">
        <v>0</v>
      </c>
      <c r="K831" s="21"/>
      <c r="L831" s="149">
        <f t="shared" si="104"/>
        <v>0</v>
      </c>
      <c r="M831" s="127"/>
      <c r="N831" s="184">
        <v>1.46</v>
      </c>
      <c r="P831" s="155"/>
      <c r="Q831" s="152"/>
      <c r="R831" s="155"/>
      <c r="T831" s="159"/>
      <c r="U831" s="23"/>
      <c r="V831" s="153">
        <v>0</v>
      </c>
      <c r="W831" s="131"/>
      <c r="X831" s="162">
        <v>0</v>
      </c>
      <c r="Y831" s="23"/>
      <c r="Z831" s="153">
        <f t="shared" si="105"/>
        <v>0</v>
      </c>
    </row>
    <row r="832" spans="1:26" x14ac:dyDescent="0.25">
      <c r="A832" s="116">
        <v>364</v>
      </c>
      <c r="B832" s="36" t="s">
        <v>340</v>
      </c>
      <c r="C832" s="148"/>
      <c r="D832" s="146">
        <v>170229540.34</v>
      </c>
      <c r="E832" s="21"/>
      <c r="F832" s="182" t="s">
        <v>302</v>
      </c>
      <c r="G832" s="148"/>
      <c r="H832" s="182" t="s">
        <v>379</v>
      </c>
      <c r="J832" s="183">
        <v>-100</v>
      </c>
      <c r="K832" s="21"/>
      <c r="L832" s="149">
        <f t="shared" si="104"/>
        <v>6792159</v>
      </c>
      <c r="M832" s="127"/>
      <c r="N832" s="184">
        <v>3.99</v>
      </c>
      <c r="P832" s="155" t="s">
        <v>302</v>
      </c>
      <c r="Q832" s="152"/>
      <c r="R832" s="155" t="s">
        <v>337</v>
      </c>
      <c r="T832" s="159">
        <v>-100</v>
      </c>
      <c r="U832" s="23"/>
      <c r="V832" s="153">
        <v>5975738</v>
      </c>
      <c r="W832" s="131"/>
      <c r="X832" s="162">
        <v>3.51</v>
      </c>
      <c r="Y832" s="23"/>
      <c r="Z832" s="152">
        <f t="shared" si="105"/>
        <v>-816421</v>
      </c>
    </row>
    <row r="833" spans="1:26" x14ac:dyDescent="0.25">
      <c r="A833" s="116">
        <v>365</v>
      </c>
      <c r="B833" s="36" t="s">
        <v>324</v>
      </c>
      <c r="C833" s="148"/>
      <c r="D833" s="146">
        <v>115168238.11</v>
      </c>
      <c r="E833" s="21"/>
      <c r="F833" s="182" t="s">
        <v>302</v>
      </c>
      <c r="G833" s="148"/>
      <c r="H833" s="182" t="s">
        <v>380</v>
      </c>
      <c r="J833" s="183">
        <v>-40</v>
      </c>
      <c r="K833" s="21"/>
      <c r="L833" s="149">
        <f t="shared" si="104"/>
        <v>2821622</v>
      </c>
      <c r="M833" s="127"/>
      <c r="N833" s="184">
        <v>2.4500000000000002</v>
      </c>
      <c r="P833" s="155" t="s">
        <v>302</v>
      </c>
      <c r="Q833" s="152"/>
      <c r="R833" s="155" t="s">
        <v>342</v>
      </c>
      <c r="T833" s="159">
        <v>-50</v>
      </c>
      <c r="U833" s="23"/>
      <c r="V833" s="153">
        <v>2793407</v>
      </c>
      <c r="W833" s="131"/>
      <c r="X833" s="162">
        <v>2.4300000000000002</v>
      </c>
      <c r="Y833" s="23"/>
      <c r="Z833" s="152">
        <f t="shared" si="105"/>
        <v>-28215</v>
      </c>
    </row>
    <row r="834" spans="1:26" x14ac:dyDescent="0.25">
      <c r="A834" s="116">
        <v>366</v>
      </c>
      <c r="B834" s="36" t="s">
        <v>327</v>
      </c>
      <c r="C834" s="148"/>
      <c r="D834" s="146">
        <v>31353085.510000002</v>
      </c>
      <c r="E834" s="21"/>
      <c r="F834" s="182" t="s">
        <v>302</v>
      </c>
      <c r="G834" s="148"/>
      <c r="H834" s="182" t="s">
        <v>381</v>
      </c>
      <c r="J834" s="183">
        <v>-40</v>
      </c>
      <c r="K834" s="21"/>
      <c r="L834" s="149">
        <f t="shared" si="104"/>
        <v>1040922</v>
      </c>
      <c r="M834" s="127"/>
      <c r="N834" s="184">
        <v>3.32</v>
      </c>
      <c r="P834" s="155" t="s">
        <v>302</v>
      </c>
      <c r="Q834" s="152"/>
      <c r="R834" s="155" t="s">
        <v>255</v>
      </c>
      <c r="T834" s="159">
        <v>-35</v>
      </c>
      <c r="U834" s="23"/>
      <c r="V834" s="153">
        <v>895845</v>
      </c>
      <c r="W834" s="131"/>
      <c r="X834" s="162">
        <v>2.86</v>
      </c>
      <c r="Y834" s="23"/>
      <c r="Z834" s="152">
        <f t="shared" si="105"/>
        <v>-145077</v>
      </c>
    </row>
    <row r="835" spans="1:26" x14ac:dyDescent="0.25">
      <c r="A835" s="116">
        <v>367</v>
      </c>
      <c r="B835" s="36" t="s">
        <v>329</v>
      </c>
      <c r="C835" s="148"/>
      <c r="D835" s="146">
        <v>66195369.75</v>
      </c>
      <c r="E835" s="21"/>
      <c r="F835" s="182" t="s">
        <v>302</v>
      </c>
      <c r="G835" s="148"/>
      <c r="H835" s="182" t="s">
        <v>382</v>
      </c>
      <c r="J835" s="183">
        <v>-35</v>
      </c>
      <c r="K835" s="21"/>
      <c r="L835" s="149">
        <f t="shared" si="104"/>
        <v>2217545</v>
      </c>
      <c r="M835" s="127"/>
      <c r="N835" s="184">
        <v>3.35</v>
      </c>
      <c r="P835" s="155" t="s">
        <v>302</v>
      </c>
      <c r="Q835" s="152"/>
      <c r="R835" s="155" t="s">
        <v>383</v>
      </c>
      <c r="T835" s="159">
        <v>-30</v>
      </c>
      <c r="U835" s="23"/>
      <c r="V835" s="153">
        <v>1729215</v>
      </c>
      <c r="W835" s="131"/>
      <c r="X835" s="162">
        <v>2.61</v>
      </c>
      <c r="Y835" s="23"/>
      <c r="Z835" s="152">
        <f t="shared" si="105"/>
        <v>-488330</v>
      </c>
    </row>
    <row r="836" spans="1:26" x14ac:dyDescent="0.25">
      <c r="A836" s="116">
        <v>368</v>
      </c>
      <c r="B836" s="36" t="s">
        <v>346</v>
      </c>
      <c r="C836" s="148"/>
      <c r="D836" s="146">
        <v>132203931.18000001</v>
      </c>
      <c r="E836" s="21"/>
      <c r="F836" s="182" t="s">
        <v>302</v>
      </c>
      <c r="G836" s="148"/>
      <c r="H836" s="182" t="s">
        <v>384</v>
      </c>
      <c r="J836" s="183">
        <v>-25</v>
      </c>
      <c r="K836" s="21"/>
      <c r="L836" s="149">
        <f t="shared" si="104"/>
        <v>4217305</v>
      </c>
      <c r="M836" s="127"/>
      <c r="N836" s="184">
        <v>3.19</v>
      </c>
      <c r="P836" s="155" t="s">
        <v>302</v>
      </c>
      <c r="Q836" s="152"/>
      <c r="R836" s="155" t="s">
        <v>385</v>
      </c>
      <c r="T836" s="159">
        <v>-30</v>
      </c>
      <c r="U836" s="23"/>
      <c r="V836" s="153">
        <v>4102988</v>
      </c>
      <c r="W836" s="131"/>
      <c r="X836" s="162">
        <v>3.1</v>
      </c>
      <c r="Y836" s="23"/>
      <c r="Z836" s="152">
        <f t="shared" si="105"/>
        <v>-114317</v>
      </c>
    </row>
    <row r="837" spans="1:26" x14ac:dyDescent="0.25">
      <c r="A837" s="116">
        <v>369.1</v>
      </c>
      <c r="B837" s="36" t="s">
        <v>349</v>
      </c>
      <c r="C837" s="148"/>
      <c r="D837" s="186">
        <v>21540348.32</v>
      </c>
      <c r="E837" s="21"/>
      <c r="F837" s="182" t="s">
        <v>302</v>
      </c>
      <c r="G837" s="148"/>
      <c r="H837" s="182" t="s">
        <v>336</v>
      </c>
      <c r="J837" s="183">
        <v>-25</v>
      </c>
      <c r="K837" s="21"/>
      <c r="L837" s="149">
        <f t="shared" si="104"/>
        <v>448039</v>
      </c>
      <c r="M837" s="127"/>
      <c r="N837" s="184">
        <v>2.08</v>
      </c>
      <c r="P837" s="155" t="s">
        <v>302</v>
      </c>
      <c r="Q837" s="152"/>
      <c r="R837" s="155" t="s">
        <v>336</v>
      </c>
      <c r="T837" s="159">
        <v>-35</v>
      </c>
      <c r="U837" s="23"/>
      <c r="V837" s="153">
        <v>471747</v>
      </c>
      <c r="W837" s="131"/>
      <c r="X837" s="162">
        <v>2.19</v>
      </c>
      <c r="Y837" s="23"/>
      <c r="Z837" s="152">
        <f t="shared" si="105"/>
        <v>23708</v>
      </c>
    </row>
    <row r="838" spans="1:26" x14ac:dyDescent="0.25">
      <c r="A838" s="116">
        <v>369.2</v>
      </c>
      <c r="B838" s="36" t="s">
        <v>350</v>
      </c>
      <c r="C838" s="148"/>
      <c r="D838" s="186">
        <v>49713657.340000004</v>
      </c>
      <c r="E838" s="21"/>
      <c r="F838" s="182" t="s">
        <v>302</v>
      </c>
      <c r="G838" s="148"/>
      <c r="H838" s="182" t="s">
        <v>351</v>
      </c>
      <c r="J838" s="183">
        <v>-50</v>
      </c>
      <c r="K838" s="21"/>
      <c r="L838" s="149">
        <f t="shared" si="104"/>
        <v>1352211</v>
      </c>
      <c r="M838" s="127"/>
      <c r="N838" s="184">
        <v>2.72</v>
      </c>
      <c r="P838" s="155" t="s">
        <v>302</v>
      </c>
      <c r="Q838" s="152"/>
      <c r="R838" s="155" t="s">
        <v>375</v>
      </c>
      <c r="T838" s="159">
        <v>-55</v>
      </c>
      <c r="U838" s="23"/>
      <c r="V838" s="153">
        <v>1512781</v>
      </c>
      <c r="W838" s="131"/>
      <c r="X838" s="162">
        <v>3.04</v>
      </c>
      <c r="Y838" s="23"/>
      <c r="Z838" s="152">
        <f t="shared" si="105"/>
        <v>160570</v>
      </c>
    </row>
    <row r="839" spans="1:26" x14ac:dyDescent="0.25">
      <c r="A839" s="116">
        <v>370</v>
      </c>
      <c r="B839" s="36" t="s">
        <v>353</v>
      </c>
      <c r="C839" s="148"/>
      <c r="D839" s="146">
        <v>15861653.34</v>
      </c>
      <c r="E839" s="21"/>
      <c r="F839" s="182" t="s">
        <v>302</v>
      </c>
      <c r="G839" s="148"/>
      <c r="H839" s="182" t="s">
        <v>371</v>
      </c>
      <c r="J839" s="183">
        <v>-2</v>
      </c>
      <c r="K839" s="21"/>
      <c r="L839" s="149">
        <f t="shared" si="104"/>
        <v>640811</v>
      </c>
      <c r="M839" s="127"/>
      <c r="N839" s="184">
        <v>4.04</v>
      </c>
      <c r="P839" s="155" t="s">
        <v>302</v>
      </c>
      <c r="Q839" s="152"/>
      <c r="R839" s="155" t="s">
        <v>355</v>
      </c>
      <c r="T839" s="159">
        <v>-3</v>
      </c>
      <c r="U839" s="23"/>
      <c r="V839" s="153">
        <v>840949</v>
      </c>
      <c r="W839" s="131"/>
      <c r="X839" s="162">
        <v>5.3</v>
      </c>
      <c r="Y839" s="23"/>
      <c r="Z839" s="152">
        <f t="shared" si="105"/>
        <v>200138</v>
      </c>
    </row>
    <row r="840" spans="1:26" x14ac:dyDescent="0.25">
      <c r="A840" s="116">
        <v>371</v>
      </c>
      <c r="B840" s="36" t="s">
        <v>356</v>
      </c>
      <c r="C840" s="148"/>
      <c r="D840" s="146">
        <v>874882.94</v>
      </c>
      <c r="E840" s="21"/>
      <c r="F840" s="182" t="s">
        <v>302</v>
      </c>
      <c r="G840" s="148"/>
      <c r="H840" s="182" t="s">
        <v>386</v>
      </c>
      <c r="J840" s="183">
        <v>-60</v>
      </c>
      <c r="K840" s="21"/>
      <c r="L840" s="149">
        <f t="shared" si="104"/>
        <v>53368</v>
      </c>
      <c r="M840" s="127"/>
      <c r="N840" s="184">
        <v>6.1</v>
      </c>
      <c r="P840" s="155" t="s">
        <v>302</v>
      </c>
      <c r="Q840" s="152"/>
      <c r="R840" s="155" t="s">
        <v>387</v>
      </c>
      <c r="T840" s="159">
        <v>-60</v>
      </c>
      <c r="U840" s="23"/>
      <c r="V840" s="153">
        <v>34341</v>
      </c>
      <c r="W840" s="131"/>
      <c r="X840" s="162">
        <v>3.93</v>
      </c>
      <c r="Y840" s="23"/>
      <c r="Z840" s="152">
        <f t="shared" si="105"/>
        <v>-19027</v>
      </c>
    </row>
    <row r="841" spans="1:26" x14ac:dyDescent="0.25">
      <c r="A841" s="116">
        <v>373</v>
      </c>
      <c r="B841" s="36" t="s">
        <v>359</v>
      </c>
      <c r="C841" s="148"/>
      <c r="D841" s="146">
        <v>10770993.67</v>
      </c>
      <c r="E841" s="21"/>
      <c r="F841" s="182" t="s">
        <v>302</v>
      </c>
      <c r="G841" s="148"/>
      <c r="H841" s="182" t="s">
        <v>388</v>
      </c>
      <c r="J841" s="183">
        <v>-45</v>
      </c>
      <c r="K841" s="21"/>
      <c r="L841" s="149">
        <f t="shared" si="104"/>
        <v>311282</v>
      </c>
      <c r="M841" s="127"/>
      <c r="N841" s="184">
        <v>2.89</v>
      </c>
      <c r="P841" s="155" t="s">
        <v>302</v>
      </c>
      <c r="Q841" s="152"/>
      <c r="R841" s="155" t="s">
        <v>388</v>
      </c>
      <c r="T841" s="159">
        <v>-45</v>
      </c>
      <c r="U841" s="23"/>
      <c r="V841" s="153">
        <v>299669</v>
      </c>
      <c r="W841" s="131"/>
      <c r="X841" s="162">
        <v>2.78</v>
      </c>
      <c r="Y841" s="23"/>
      <c r="Z841" s="152">
        <f t="shared" si="105"/>
        <v>-11613</v>
      </c>
    </row>
    <row r="842" spans="1:26" x14ac:dyDescent="0.25">
      <c r="A842" s="116"/>
      <c r="B842" s="36" t="s">
        <v>83</v>
      </c>
      <c r="C842" s="148"/>
      <c r="D842" s="146"/>
      <c r="E842" s="21"/>
      <c r="F842" s="182"/>
      <c r="G842" s="148"/>
      <c r="H842" s="182"/>
      <c r="J842" s="183"/>
      <c r="K842" s="21"/>
      <c r="L842" s="149">
        <v>-2077204</v>
      </c>
      <c r="M842" s="127"/>
      <c r="N842" s="184"/>
      <c r="P842" s="155"/>
      <c r="Q842" s="152"/>
      <c r="R842" s="155"/>
      <c r="T842" s="159"/>
      <c r="U842" s="23"/>
      <c r="V842" s="153">
        <v>0</v>
      </c>
      <c r="W842" s="131"/>
      <c r="X842" s="162"/>
      <c r="Y842" s="23"/>
      <c r="Z842" s="152">
        <f t="shared" si="105"/>
        <v>2077204</v>
      </c>
    </row>
    <row r="843" spans="1:26" x14ac:dyDescent="0.25">
      <c r="A843" s="136"/>
      <c r="B843" s="50" t="s">
        <v>389</v>
      </c>
      <c r="C843" s="148"/>
      <c r="D843" s="205">
        <f>+SUBTOTAL(9,D828:D841)</f>
        <v>783969877.82000017</v>
      </c>
      <c r="E843" s="51"/>
      <c r="F843" s="147"/>
      <c r="G843" s="148"/>
      <c r="J843" s="126"/>
      <c r="K843" s="51"/>
      <c r="L843" s="206">
        <f>+SUBTOTAL(9,L828:L842)</f>
        <v>21171747</v>
      </c>
      <c r="M843" s="127"/>
      <c r="N843" s="196">
        <f>+ROUND(L843/$D843*100,2)</f>
        <v>2.7</v>
      </c>
      <c r="P843" s="151"/>
      <c r="Q843" s="152"/>
      <c r="T843" s="130"/>
      <c r="U843" s="52"/>
      <c r="V843" s="207">
        <f>+SUBTOTAL(9,V828:V842)</f>
        <v>21881003</v>
      </c>
      <c r="W843" s="131"/>
      <c r="X843" s="197">
        <f>+ROUND(V843/D843*100,2)</f>
        <v>2.79</v>
      </c>
      <c r="Y843" s="23"/>
      <c r="Z843" s="207">
        <f>+SUBTOTAL(9,Z828:Z842)</f>
        <v>709256</v>
      </c>
    </row>
    <row r="844" spans="1:26" x14ac:dyDescent="0.25">
      <c r="A844" s="116"/>
      <c r="B844" s="21"/>
      <c r="C844" s="148"/>
      <c r="D844" s="146"/>
      <c r="E844" s="21"/>
      <c r="F844" s="147"/>
      <c r="G844" s="148"/>
      <c r="J844" s="126"/>
      <c r="K844" s="21"/>
      <c r="L844" s="149"/>
      <c r="M844" s="127"/>
      <c r="N844" s="150"/>
      <c r="P844" s="151"/>
      <c r="Q844" s="152"/>
      <c r="T844" s="130"/>
      <c r="U844" s="23"/>
      <c r="V844" s="153"/>
      <c r="W844" s="131"/>
      <c r="X844" s="154"/>
      <c r="Y844" s="23"/>
      <c r="Z844" s="152"/>
    </row>
    <row r="845" spans="1:26" x14ac:dyDescent="0.25">
      <c r="A845" s="136"/>
      <c r="B845" s="74" t="s">
        <v>390</v>
      </c>
      <c r="C845" s="148"/>
      <c r="D845" s="146"/>
      <c r="E845" s="21"/>
      <c r="F845" s="147"/>
      <c r="G845" s="148"/>
      <c r="J845" s="126"/>
      <c r="K845" s="21"/>
      <c r="L845" s="149"/>
      <c r="M845" s="127"/>
      <c r="N845" s="150"/>
      <c r="P845" s="151"/>
      <c r="Q845" s="152"/>
      <c r="T845" s="130"/>
      <c r="U845" s="23"/>
      <c r="V845" s="153"/>
      <c r="W845" s="131"/>
      <c r="X845" s="154"/>
      <c r="Y845" s="23"/>
      <c r="Z845" s="152"/>
    </row>
    <row r="846" spans="1:26" x14ac:dyDescent="0.25">
      <c r="A846" s="116">
        <v>360.2</v>
      </c>
      <c r="B846" s="36" t="s">
        <v>312</v>
      </c>
      <c r="C846" s="148"/>
      <c r="D846" s="146">
        <v>1141823.1299999999</v>
      </c>
      <c r="E846" s="21"/>
      <c r="F846" s="182" t="s">
        <v>302</v>
      </c>
      <c r="G846" s="148"/>
      <c r="H846" s="182" t="s">
        <v>352</v>
      </c>
      <c r="J846" s="183">
        <v>0</v>
      </c>
      <c r="K846" s="21"/>
      <c r="L846" s="149">
        <f t="shared" ref="L846:L859" si="106">+ROUND(N846*D846/100,0)</f>
        <v>12446</v>
      </c>
      <c r="M846" s="127"/>
      <c r="N846" s="184">
        <v>1.0900000000000001</v>
      </c>
      <c r="P846" s="155" t="s">
        <v>302</v>
      </c>
      <c r="Q846" s="152"/>
      <c r="R846" s="155" t="s">
        <v>391</v>
      </c>
      <c r="T846" s="159">
        <v>0</v>
      </c>
      <c r="U846" s="23"/>
      <c r="V846" s="153">
        <v>14225</v>
      </c>
      <c r="W846" s="131"/>
      <c r="X846" s="162">
        <v>1.25</v>
      </c>
      <c r="Y846" s="23"/>
      <c r="Z846" s="152">
        <f t="shared" ref="Z846:Z859" si="107">+V846-L846</f>
        <v>1779</v>
      </c>
    </row>
    <row r="847" spans="1:26" x14ac:dyDescent="0.25">
      <c r="A847" s="116">
        <v>361</v>
      </c>
      <c r="B847" s="36" t="s">
        <v>66</v>
      </c>
      <c r="C847" s="148"/>
      <c r="D847" s="146">
        <v>5152402.2699999996</v>
      </c>
      <c r="E847" s="21"/>
      <c r="F847" s="182" t="s">
        <v>302</v>
      </c>
      <c r="G847" s="148"/>
      <c r="H847" s="182" t="s">
        <v>277</v>
      </c>
      <c r="J847" s="183">
        <v>-5</v>
      </c>
      <c r="K847" s="21"/>
      <c r="L847" s="149">
        <f t="shared" si="106"/>
        <v>96350</v>
      </c>
      <c r="M847" s="127"/>
      <c r="N847" s="184">
        <v>1.87</v>
      </c>
      <c r="P847" s="155" t="s">
        <v>302</v>
      </c>
      <c r="Q847" s="152"/>
      <c r="R847" s="155" t="s">
        <v>277</v>
      </c>
      <c r="T847" s="159">
        <v>-10</v>
      </c>
      <c r="U847" s="23"/>
      <c r="V847" s="153">
        <v>99965</v>
      </c>
      <c r="W847" s="131"/>
      <c r="X847" s="162">
        <v>1.94</v>
      </c>
      <c r="Y847" s="23"/>
      <c r="Z847" s="152">
        <f t="shared" si="107"/>
        <v>3615</v>
      </c>
    </row>
    <row r="848" spans="1:26" x14ac:dyDescent="0.25">
      <c r="A848" s="116">
        <v>362</v>
      </c>
      <c r="B848" s="36" t="s">
        <v>315</v>
      </c>
      <c r="C848" s="148"/>
      <c r="D848" s="146">
        <v>32371336.98</v>
      </c>
      <c r="E848" s="21"/>
      <c r="F848" s="182" t="s">
        <v>302</v>
      </c>
      <c r="G848" s="148"/>
      <c r="H848" s="182" t="s">
        <v>379</v>
      </c>
      <c r="J848" s="183">
        <v>-25</v>
      </c>
      <c r="K848" s="21"/>
      <c r="L848" s="149">
        <f t="shared" si="106"/>
        <v>789861</v>
      </c>
      <c r="M848" s="127"/>
      <c r="N848" s="184">
        <v>2.44</v>
      </c>
      <c r="P848" s="155" t="s">
        <v>302</v>
      </c>
      <c r="Q848" s="152"/>
      <c r="R848" s="155" t="s">
        <v>379</v>
      </c>
      <c r="T848" s="159">
        <v>-25</v>
      </c>
      <c r="U848" s="23"/>
      <c r="V848" s="153">
        <v>781461</v>
      </c>
      <c r="W848" s="131"/>
      <c r="X848" s="162">
        <v>2.41</v>
      </c>
      <c r="Y848" s="23"/>
      <c r="Z848" s="152">
        <f t="shared" si="107"/>
        <v>-8400</v>
      </c>
    </row>
    <row r="849" spans="1:26" x14ac:dyDescent="0.25">
      <c r="A849" s="116">
        <v>362.7</v>
      </c>
      <c r="B849" s="36" t="s">
        <v>317</v>
      </c>
      <c r="C849" s="148"/>
      <c r="D849" s="209">
        <v>0</v>
      </c>
      <c r="E849" s="21"/>
      <c r="F849" s="182"/>
      <c r="G849" s="148"/>
      <c r="H849" s="182" t="s">
        <v>392</v>
      </c>
      <c r="J849" s="183">
        <v>0</v>
      </c>
      <c r="K849" s="21"/>
      <c r="L849" s="149">
        <f t="shared" si="106"/>
        <v>0</v>
      </c>
      <c r="M849" s="127"/>
      <c r="N849" s="184">
        <v>0</v>
      </c>
      <c r="P849" s="155"/>
      <c r="Q849" s="152"/>
      <c r="R849" s="155"/>
      <c r="T849" s="159"/>
      <c r="U849" s="23"/>
      <c r="V849" s="153">
        <v>0</v>
      </c>
      <c r="W849" s="131"/>
      <c r="X849" s="162">
        <v>0</v>
      </c>
      <c r="Y849" s="23"/>
      <c r="Z849" s="153">
        <f t="shared" si="107"/>
        <v>0</v>
      </c>
    </row>
    <row r="850" spans="1:26" x14ac:dyDescent="0.25">
      <c r="A850" s="116">
        <v>364</v>
      </c>
      <c r="B850" s="36" t="s">
        <v>340</v>
      </c>
      <c r="C850" s="148"/>
      <c r="D850" s="146">
        <v>71972305.799999997</v>
      </c>
      <c r="E850" s="21"/>
      <c r="F850" s="182" t="s">
        <v>302</v>
      </c>
      <c r="G850" s="148"/>
      <c r="H850" s="182" t="s">
        <v>337</v>
      </c>
      <c r="J850" s="183">
        <v>-100</v>
      </c>
      <c r="K850" s="21"/>
      <c r="L850" s="149">
        <f t="shared" si="106"/>
        <v>2504636</v>
      </c>
      <c r="M850" s="127"/>
      <c r="N850" s="184">
        <v>3.48</v>
      </c>
      <c r="P850" s="155" t="s">
        <v>302</v>
      </c>
      <c r="Q850" s="152"/>
      <c r="R850" s="155" t="s">
        <v>341</v>
      </c>
      <c r="T850" s="159">
        <v>-100</v>
      </c>
      <c r="U850" s="23"/>
      <c r="V850" s="153">
        <v>2510013</v>
      </c>
      <c r="W850" s="131"/>
      <c r="X850" s="162">
        <v>3.49</v>
      </c>
      <c r="Y850" s="23"/>
      <c r="Z850" s="152">
        <f t="shared" si="107"/>
        <v>5377</v>
      </c>
    </row>
    <row r="851" spans="1:26" x14ac:dyDescent="0.25">
      <c r="A851" s="116">
        <v>365</v>
      </c>
      <c r="B851" s="36" t="s">
        <v>324</v>
      </c>
      <c r="C851" s="148"/>
      <c r="D851" s="146">
        <v>36409493.789999999</v>
      </c>
      <c r="E851" s="21"/>
      <c r="F851" s="182" t="s">
        <v>302</v>
      </c>
      <c r="G851" s="148"/>
      <c r="H851" s="182" t="s">
        <v>393</v>
      </c>
      <c r="J851" s="183">
        <v>-70</v>
      </c>
      <c r="K851" s="21"/>
      <c r="L851" s="149">
        <f t="shared" si="106"/>
        <v>899314</v>
      </c>
      <c r="M851" s="127"/>
      <c r="N851" s="184">
        <v>2.4700000000000002</v>
      </c>
      <c r="P851" s="155" t="s">
        <v>302</v>
      </c>
      <c r="Q851" s="152"/>
      <c r="R851" s="155" t="s">
        <v>393</v>
      </c>
      <c r="T851" s="159">
        <v>-60</v>
      </c>
      <c r="U851" s="23"/>
      <c r="V851" s="153">
        <v>851314</v>
      </c>
      <c r="W851" s="131"/>
      <c r="X851" s="162">
        <v>2.34</v>
      </c>
      <c r="Y851" s="23"/>
      <c r="Z851" s="152">
        <f t="shared" si="107"/>
        <v>-48000</v>
      </c>
    </row>
    <row r="852" spans="1:26" x14ac:dyDescent="0.25">
      <c r="A852" s="116">
        <v>366</v>
      </c>
      <c r="B852" s="36" t="s">
        <v>327</v>
      </c>
      <c r="C852" s="148"/>
      <c r="D852" s="146">
        <v>19116519.030000001</v>
      </c>
      <c r="E852" s="21"/>
      <c r="F852" s="182" t="s">
        <v>302</v>
      </c>
      <c r="G852" s="148"/>
      <c r="H852" s="182" t="s">
        <v>351</v>
      </c>
      <c r="J852" s="183">
        <v>-45</v>
      </c>
      <c r="K852" s="21"/>
      <c r="L852" s="149">
        <f t="shared" si="106"/>
        <v>468355</v>
      </c>
      <c r="M852" s="127"/>
      <c r="N852" s="184">
        <v>2.4500000000000002</v>
      </c>
      <c r="P852" s="155" t="s">
        <v>302</v>
      </c>
      <c r="Q852" s="152"/>
      <c r="R852" s="155" t="s">
        <v>352</v>
      </c>
      <c r="T852" s="159">
        <v>-45</v>
      </c>
      <c r="U852" s="23"/>
      <c r="V852" s="153">
        <v>431280</v>
      </c>
      <c r="W852" s="131"/>
      <c r="X852" s="162">
        <v>2.2599999999999998</v>
      </c>
      <c r="Y852" s="23"/>
      <c r="Z852" s="152">
        <f t="shared" si="107"/>
        <v>-37075</v>
      </c>
    </row>
    <row r="853" spans="1:26" x14ac:dyDescent="0.25">
      <c r="A853" s="116">
        <v>367</v>
      </c>
      <c r="B853" s="36" t="s">
        <v>329</v>
      </c>
      <c r="C853" s="148"/>
      <c r="D853" s="146">
        <v>21436231.82</v>
      </c>
      <c r="E853" s="21"/>
      <c r="F853" s="182" t="s">
        <v>302</v>
      </c>
      <c r="G853" s="148"/>
      <c r="H853" s="182" t="s">
        <v>364</v>
      </c>
      <c r="J853" s="183">
        <v>-35</v>
      </c>
      <c r="K853" s="21"/>
      <c r="L853" s="149">
        <f t="shared" si="106"/>
        <v>538049</v>
      </c>
      <c r="M853" s="127"/>
      <c r="N853" s="184">
        <v>2.5099999999999998</v>
      </c>
      <c r="P853" s="155" t="s">
        <v>302</v>
      </c>
      <c r="Q853" s="152"/>
      <c r="R853" s="155" t="s">
        <v>365</v>
      </c>
      <c r="T853" s="159">
        <v>-40</v>
      </c>
      <c r="U853" s="23"/>
      <c r="V853" s="153">
        <v>509836</v>
      </c>
      <c r="W853" s="131"/>
      <c r="X853" s="162">
        <v>2.38</v>
      </c>
      <c r="Y853" s="23"/>
      <c r="Z853" s="152">
        <f t="shared" si="107"/>
        <v>-28213</v>
      </c>
    </row>
    <row r="854" spans="1:26" x14ac:dyDescent="0.25">
      <c r="A854" s="116">
        <v>368</v>
      </c>
      <c r="B854" s="36" t="s">
        <v>346</v>
      </c>
      <c r="C854" s="148"/>
      <c r="D854" s="146">
        <v>58956428.25</v>
      </c>
      <c r="E854" s="21"/>
      <c r="F854" s="182" t="s">
        <v>302</v>
      </c>
      <c r="G854" s="148"/>
      <c r="H854" s="182" t="s">
        <v>394</v>
      </c>
      <c r="J854" s="183">
        <v>-35</v>
      </c>
      <c r="K854" s="21"/>
      <c r="L854" s="149">
        <f t="shared" si="106"/>
        <v>1338311</v>
      </c>
      <c r="M854" s="127"/>
      <c r="N854" s="184">
        <v>2.27</v>
      </c>
      <c r="P854" s="155" t="s">
        <v>302</v>
      </c>
      <c r="Q854" s="152"/>
      <c r="R854" s="155" t="s">
        <v>394</v>
      </c>
      <c r="T854" s="159">
        <v>-40</v>
      </c>
      <c r="U854" s="23"/>
      <c r="V854" s="153">
        <v>1429293</v>
      </c>
      <c r="W854" s="131"/>
      <c r="X854" s="162">
        <v>2.42</v>
      </c>
      <c r="Y854" s="23"/>
      <c r="Z854" s="152">
        <f t="shared" si="107"/>
        <v>90982</v>
      </c>
    </row>
    <row r="855" spans="1:26" x14ac:dyDescent="0.25">
      <c r="A855" s="116">
        <v>369.1</v>
      </c>
      <c r="B855" s="36" t="s">
        <v>349</v>
      </c>
      <c r="C855" s="148"/>
      <c r="D855" s="146">
        <v>11295095.470000001</v>
      </c>
      <c r="E855" s="21"/>
      <c r="F855" s="182" t="s">
        <v>302</v>
      </c>
      <c r="G855" s="148"/>
      <c r="H855" s="182" t="s">
        <v>337</v>
      </c>
      <c r="J855" s="183">
        <v>-30</v>
      </c>
      <c r="K855" s="21"/>
      <c r="L855" s="149">
        <f t="shared" si="106"/>
        <v>258658</v>
      </c>
      <c r="M855" s="127"/>
      <c r="N855" s="184">
        <v>2.29</v>
      </c>
      <c r="P855" s="155" t="s">
        <v>302</v>
      </c>
      <c r="Q855" s="152"/>
      <c r="R855" s="155" t="s">
        <v>341</v>
      </c>
      <c r="T855" s="159">
        <v>-50</v>
      </c>
      <c r="U855" s="23"/>
      <c r="V855" s="153">
        <v>299072</v>
      </c>
      <c r="W855" s="131"/>
      <c r="X855" s="162">
        <v>2.65</v>
      </c>
      <c r="Y855" s="23"/>
      <c r="Z855" s="152">
        <f t="shared" si="107"/>
        <v>40414</v>
      </c>
    </row>
    <row r="856" spans="1:26" x14ac:dyDescent="0.25">
      <c r="A856" s="116">
        <v>369.2</v>
      </c>
      <c r="B856" s="36" t="s">
        <v>350</v>
      </c>
      <c r="C856" s="148"/>
      <c r="D856" s="146">
        <v>17701997.370000001</v>
      </c>
      <c r="E856" s="21"/>
      <c r="F856" s="182" t="s">
        <v>302</v>
      </c>
      <c r="G856" s="148"/>
      <c r="H856" s="182" t="s">
        <v>352</v>
      </c>
      <c r="J856" s="183">
        <v>-40</v>
      </c>
      <c r="K856" s="21"/>
      <c r="L856" s="149">
        <f t="shared" si="106"/>
        <v>396525</v>
      </c>
      <c r="M856" s="127"/>
      <c r="N856" s="184">
        <v>2.2400000000000002</v>
      </c>
      <c r="P856" s="155" t="s">
        <v>302</v>
      </c>
      <c r="Q856" s="152"/>
      <c r="R856" s="155" t="s">
        <v>352</v>
      </c>
      <c r="T856" s="159">
        <v>-50</v>
      </c>
      <c r="U856" s="23"/>
      <c r="V856" s="153">
        <v>425035</v>
      </c>
      <c r="W856" s="131"/>
      <c r="X856" s="162">
        <v>2.4</v>
      </c>
      <c r="Y856" s="23"/>
      <c r="Z856" s="152">
        <f t="shared" si="107"/>
        <v>28510</v>
      </c>
    </row>
    <row r="857" spans="1:26" x14ac:dyDescent="0.25">
      <c r="A857" s="116">
        <v>370</v>
      </c>
      <c r="B857" s="36" t="s">
        <v>353</v>
      </c>
      <c r="C857" s="148"/>
      <c r="D857" s="146">
        <v>3671506.02</v>
      </c>
      <c r="E857" s="21"/>
      <c r="F857" s="182" t="s">
        <v>302</v>
      </c>
      <c r="G857" s="148"/>
      <c r="H857" s="182" t="s">
        <v>395</v>
      </c>
      <c r="J857" s="183">
        <v>-4</v>
      </c>
      <c r="K857" s="21"/>
      <c r="L857" s="149">
        <f t="shared" si="106"/>
        <v>126667</v>
      </c>
      <c r="M857" s="127"/>
      <c r="N857" s="184">
        <v>3.45</v>
      </c>
      <c r="P857" s="155" t="s">
        <v>302</v>
      </c>
      <c r="Q857" s="152"/>
      <c r="R857" s="155" t="s">
        <v>355</v>
      </c>
      <c r="T857" s="159">
        <v>-3</v>
      </c>
      <c r="U857" s="23"/>
      <c r="V857" s="153">
        <v>172647</v>
      </c>
      <c r="W857" s="131"/>
      <c r="X857" s="162">
        <v>4.7</v>
      </c>
      <c r="Y857" s="23"/>
      <c r="Z857" s="152">
        <f t="shared" si="107"/>
        <v>45980</v>
      </c>
    </row>
    <row r="858" spans="1:26" x14ac:dyDescent="0.25">
      <c r="A858" s="116">
        <v>371</v>
      </c>
      <c r="B858" s="36" t="s">
        <v>356</v>
      </c>
      <c r="C858" s="148"/>
      <c r="D858" s="146">
        <v>250929.78</v>
      </c>
      <c r="E858" s="21"/>
      <c r="F858" s="182" t="s">
        <v>302</v>
      </c>
      <c r="G858" s="148"/>
      <c r="H858" s="182" t="s">
        <v>357</v>
      </c>
      <c r="J858" s="183">
        <v>-50</v>
      </c>
      <c r="K858" s="21"/>
      <c r="L858" s="149">
        <f t="shared" si="106"/>
        <v>13349</v>
      </c>
      <c r="M858" s="127"/>
      <c r="N858" s="184">
        <v>5.32</v>
      </c>
      <c r="P858" s="155" t="s">
        <v>302</v>
      </c>
      <c r="Q858" s="152"/>
      <c r="R858" s="155" t="s">
        <v>396</v>
      </c>
      <c r="T858" s="159">
        <v>-50</v>
      </c>
      <c r="U858" s="23"/>
      <c r="V858" s="153">
        <v>12762</v>
      </c>
      <c r="W858" s="131"/>
      <c r="X858" s="162">
        <v>5.09</v>
      </c>
      <c r="Y858" s="23"/>
      <c r="Z858" s="152">
        <f t="shared" si="107"/>
        <v>-587</v>
      </c>
    </row>
    <row r="859" spans="1:26" x14ac:dyDescent="0.25">
      <c r="A859" s="116">
        <v>373</v>
      </c>
      <c r="B859" s="36" t="s">
        <v>359</v>
      </c>
      <c r="C859" s="148"/>
      <c r="D859" s="146">
        <v>850635.87</v>
      </c>
      <c r="E859" s="21"/>
      <c r="F859" s="182" t="s">
        <v>302</v>
      </c>
      <c r="G859" s="148"/>
      <c r="H859" s="182" t="s">
        <v>397</v>
      </c>
      <c r="J859" s="183">
        <v>-30</v>
      </c>
      <c r="K859" s="21"/>
      <c r="L859" s="149">
        <f t="shared" si="106"/>
        <v>29942</v>
      </c>
      <c r="M859" s="127"/>
      <c r="N859" s="184">
        <v>3.52</v>
      </c>
      <c r="P859" s="155" t="s">
        <v>302</v>
      </c>
      <c r="Q859" s="152"/>
      <c r="R859" s="155" t="s">
        <v>398</v>
      </c>
      <c r="T859" s="159">
        <v>-45</v>
      </c>
      <c r="U859" s="23"/>
      <c r="V859" s="153">
        <v>33158</v>
      </c>
      <c r="W859" s="131"/>
      <c r="X859" s="162">
        <v>3.9</v>
      </c>
      <c r="Y859" s="23"/>
      <c r="Z859" s="152">
        <f t="shared" si="107"/>
        <v>3216</v>
      </c>
    </row>
    <row r="860" spans="1:26" x14ac:dyDescent="0.25">
      <c r="A860" s="136"/>
      <c r="B860" s="50" t="s">
        <v>399</v>
      </c>
      <c r="C860" s="148"/>
      <c r="D860" s="205">
        <f>+SUBTOTAL(9,D846:D859)</f>
        <v>280326705.57999992</v>
      </c>
      <c r="E860" s="51"/>
      <c r="F860" s="147"/>
      <c r="G860" s="148"/>
      <c r="J860" s="126"/>
      <c r="K860" s="51"/>
      <c r="L860" s="206">
        <f>+SUBTOTAL(9,L846:L859)</f>
        <v>7472463</v>
      </c>
      <c r="M860" s="127"/>
      <c r="N860" s="196">
        <f>+ROUND(L860/$D860*100,2)</f>
        <v>2.67</v>
      </c>
      <c r="P860" s="151"/>
      <c r="Q860" s="152"/>
      <c r="T860" s="130"/>
      <c r="U860" s="52"/>
      <c r="V860" s="207">
        <f>+SUBTOTAL(9,V846:V859)</f>
        <v>7570061</v>
      </c>
      <c r="W860" s="131"/>
      <c r="X860" s="197">
        <f>+ROUND(V860/D860*100,2)</f>
        <v>2.7</v>
      </c>
      <c r="Y860" s="23"/>
      <c r="Z860" s="208">
        <f>+SUBTOTAL(9,Z846:Z859)</f>
        <v>97598</v>
      </c>
    </row>
    <row r="861" spans="1:26" x14ac:dyDescent="0.25">
      <c r="A861" s="116"/>
      <c r="B861" s="21"/>
      <c r="C861" s="148"/>
      <c r="D861" s="146"/>
      <c r="E861" s="21"/>
      <c r="F861" s="147"/>
      <c r="G861" s="148"/>
      <c r="J861" s="126"/>
      <c r="K861" s="21"/>
      <c r="L861" s="149"/>
      <c r="M861" s="127"/>
      <c r="N861" s="150"/>
      <c r="P861" s="151"/>
      <c r="Q861" s="152"/>
      <c r="T861" s="130"/>
      <c r="U861" s="23"/>
      <c r="V861" s="153"/>
      <c r="W861" s="131"/>
      <c r="X861" s="154"/>
      <c r="Y861" s="23"/>
      <c r="Z861" s="152"/>
    </row>
    <row r="862" spans="1:26" x14ac:dyDescent="0.25">
      <c r="A862" s="136"/>
      <c r="B862" s="74" t="s">
        <v>400</v>
      </c>
      <c r="C862" s="148"/>
      <c r="D862" s="146"/>
      <c r="E862" s="21"/>
      <c r="F862" s="147"/>
      <c r="G862" s="148"/>
      <c r="J862" s="126"/>
      <c r="K862" s="21"/>
      <c r="L862" s="149"/>
      <c r="M862" s="127"/>
      <c r="N862" s="150"/>
      <c r="P862" s="151"/>
      <c r="Q862" s="152"/>
      <c r="T862" s="130"/>
      <c r="U862" s="23"/>
      <c r="V862" s="153"/>
      <c r="W862" s="131"/>
      <c r="X862" s="154"/>
      <c r="Y862" s="23"/>
      <c r="Z862" s="152"/>
    </row>
    <row r="863" spans="1:26" x14ac:dyDescent="0.25">
      <c r="A863" s="116">
        <v>360.2</v>
      </c>
      <c r="B863" s="70" t="s">
        <v>312</v>
      </c>
      <c r="C863" s="148"/>
      <c r="D863" s="146">
        <v>11938898.449999999</v>
      </c>
      <c r="E863" s="21"/>
      <c r="F863" s="182" t="s">
        <v>302</v>
      </c>
      <c r="G863" s="148"/>
      <c r="H863" s="182" t="s">
        <v>352</v>
      </c>
      <c r="J863" s="183">
        <v>0</v>
      </c>
      <c r="K863" s="21"/>
      <c r="L863" s="149">
        <f t="shared" ref="L863:L875" si="108">+ROUND(N863*D863/100,0)</f>
        <v>198186</v>
      </c>
      <c r="M863" s="127"/>
      <c r="N863" s="184">
        <v>1.66</v>
      </c>
      <c r="P863" s="155" t="s">
        <v>302</v>
      </c>
      <c r="Q863" s="152"/>
      <c r="R863" s="155" t="s">
        <v>391</v>
      </c>
      <c r="T863" s="159">
        <v>0</v>
      </c>
      <c r="U863" s="23"/>
      <c r="V863" s="153">
        <v>185781</v>
      </c>
      <c r="W863" s="131"/>
      <c r="X863" s="162">
        <v>1.56</v>
      </c>
      <c r="Y863" s="23"/>
      <c r="Z863" s="152">
        <f t="shared" ref="Z863:Z876" si="109">+V863-L863</f>
        <v>-12405</v>
      </c>
    </row>
    <row r="864" spans="1:26" x14ac:dyDescent="0.25">
      <c r="A864" s="116">
        <v>361</v>
      </c>
      <c r="B864" s="70" t="s">
        <v>66</v>
      </c>
      <c r="C864" s="148"/>
      <c r="D864" s="146">
        <v>56355070.859999999</v>
      </c>
      <c r="E864" s="21"/>
      <c r="F864" s="182" t="s">
        <v>302</v>
      </c>
      <c r="G864" s="148"/>
      <c r="H864" s="182" t="s">
        <v>278</v>
      </c>
      <c r="J864" s="183">
        <v>0</v>
      </c>
      <c r="K864" s="21"/>
      <c r="L864" s="149">
        <f t="shared" si="108"/>
        <v>935494</v>
      </c>
      <c r="M864" s="127"/>
      <c r="N864" s="184">
        <v>1.66</v>
      </c>
      <c r="P864" s="155" t="s">
        <v>302</v>
      </c>
      <c r="Q864" s="152"/>
      <c r="R864" s="155" t="s">
        <v>323</v>
      </c>
      <c r="T864" s="159">
        <v>-10</v>
      </c>
      <c r="U864" s="23"/>
      <c r="V864" s="153">
        <v>1055346</v>
      </c>
      <c r="W864" s="131"/>
      <c r="X864" s="162">
        <v>1.87</v>
      </c>
      <c r="Y864" s="23"/>
      <c r="Z864" s="152">
        <f t="shared" si="109"/>
        <v>119852</v>
      </c>
    </row>
    <row r="865" spans="1:26" x14ac:dyDescent="0.25">
      <c r="A865" s="116">
        <v>362</v>
      </c>
      <c r="B865" s="70" t="s">
        <v>315</v>
      </c>
      <c r="C865" s="148"/>
      <c r="D865" s="146">
        <v>493380764.66000003</v>
      </c>
      <c r="E865" s="21"/>
      <c r="F865" s="182" t="s">
        <v>302</v>
      </c>
      <c r="G865" s="148"/>
      <c r="H865" s="182" t="s">
        <v>401</v>
      </c>
      <c r="J865" s="183">
        <v>-10</v>
      </c>
      <c r="K865" s="21"/>
      <c r="L865" s="149">
        <f t="shared" si="108"/>
        <v>11545110</v>
      </c>
      <c r="M865" s="127"/>
      <c r="N865" s="184">
        <v>2.34</v>
      </c>
      <c r="P865" s="155" t="s">
        <v>302</v>
      </c>
      <c r="Q865" s="152"/>
      <c r="R865" s="155" t="s">
        <v>74</v>
      </c>
      <c r="T865" s="159">
        <v>-15</v>
      </c>
      <c r="U865" s="23"/>
      <c r="V865" s="153">
        <v>11492106</v>
      </c>
      <c r="W865" s="131"/>
      <c r="X865" s="162">
        <v>2.33</v>
      </c>
      <c r="Y865" s="23"/>
      <c r="Z865" s="152">
        <f t="shared" si="109"/>
        <v>-53004</v>
      </c>
    </row>
    <row r="866" spans="1:26" x14ac:dyDescent="0.25">
      <c r="A866" s="116">
        <v>362.7</v>
      </c>
      <c r="B866" s="36" t="s">
        <v>317</v>
      </c>
      <c r="C866" s="148"/>
      <c r="D866" s="209">
        <v>0</v>
      </c>
      <c r="E866" s="21"/>
      <c r="F866" s="182"/>
      <c r="G866" s="148"/>
      <c r="H866" s="182" t="s">
        <v>402</v>
      </c>
      <c r="J866" s="183">
        <v>0</v>
      </c>
      <c r="K866" s="21"/>
      <c r="L866" s="149">
        <f t="shared" si="108"/>
        <v>0</v>
      </c>
      <c r="M866" s="127"/>
      <c r="N866" s="184">
        <v>3.18</v>
      </c>
      <c r="P866" s="155"/>
      <c r="Q866" s="152"/>
      <c r="R866" s="155"/>
      <c r="T866" s="159"/>
      <c r="U866" s="23"/>
      <c r="V866" s="153">
        <v>0</v>
      </c>
      <c r="W866" s="131"/>
      <c r="X866" s="162">
        <v>0</v>
      </c>
      <c r="Y866" s="23"/>
      <c r="Z866" s="153">
        <f t="shared" si="109"/>
        <v>0</v>
      </c>
    </row>
    <row r="867" spans="1:26" x14ac:dyDescent="0.25">
      <c r="A867" s="116">
        <v>364</v>
      </c>
      <c r="B867" s="70" t="s">
        <v>340</v>
      </c>
      <c r="C867" s="148"/>
      <c r="D867" s="146">
        <v>428831180.30000001</v>
      </c>
      <c r="E867" s="21"/>
      <c r="F867" s="182" t="s">
        <v>302</v>
      </c>
      <c r="G867" s="148"/>
      <c r="H867" s="182" t="s">
        <v>388</v>
      </c>
      <c r="J867" s="183">
        <v>-80</v>
      </c>
      <c r="K867" s="21"/>
      <c r="L867" s="149">
        <f t="shared" si="108"/>
        <v>15395039</v>
      </c>
      <c r="M867" s="127"/>
      <c r="N867" s="184">
        <v>3.59</v>
      </c>
      <c r="P867" s="155" t="s">
        <v>302</v>
      </c>
      <c r="Q867" s="152"/>
      <c r="R867" s="155" t="s">
        <v>388</v>
      </c>
      <c r="T867" s="159">
        <v>-85</v>
      </c>
      <c r="U867" s="23"/>
      <c r="V867" s="153">
        <v>16071953</v>
      </c>
      <c r="W867" s="131"/>
      <c r="X867" s="162">
        <v>3.75</v>
      </c>
      <c r="Y867" s="23"/>
      <c r="Z867" s="152">
        <f t="shared" si="109"/>
        <v>676914</v>
      </c>
    </row>
    <row r="868" spans="1:26" x14ac:dyDescent="0.25">
      <c r="A868" s="116">
        <v>365</v>
      </c>
      <c r="B868" s="70" t="s">
        <v>324</v>
      </c>
      <c r="C868" s="148"/>
      <c r="D868" s="146">
        <v>251820232.19999999</v>
      </c>
      <c r="E868" s="21"/>
      <c r="F868" s="182" t="s">
        <v>302</v>
      </c>
      <c r="G868" s="148"/>
      <c r="H868" s="182" t="s">
        <v>403</v>
      </c>
      <c r="J868" s="183">
        <v>-45</v>
      </c>
      <c r="K868" s="21"/>
      <c r="L868" s="149">
        <f t="shared" si="108"/>
        <v>7000602</v>
      </c>
      <c r="M868" s="127"/>
      <c r="N868" s="184">
        <v>2.78</v>
      </c>
      <c r="P868" s="155" t="s">
        <v>302</v>
      </c>
      <c r="Q868" s="152"/>
      <c r="R868" s="155" t="s">
        <v>404</v>
      </c>
      <c r="T868" s="159">
        <v>-40</v>
      </c>
      <c r="U868" s="23"/>
      <c r="V868" s="153">
        <v>6559293</v>
      </c>
      <c r="W868" s="131"/>
      <c r="X868" s="162">
        <v>2.6</v>
      </c>
      <c r="Y868" s="23"/>
      <c r="Z868" s="152">
        <f t="shared" si="109"/>
        <v>-441309</v>
      </c>
    </row>
    <row r="869" spans="1:26" x14ac:dyDescent="0.25">
      <c r="A869" s="116">
        <v>366</v>
      </c>
      <c r="B869" s="70" t="s">
        <v>327</v>
      </c>
      <c r="C869" s="148"/>
      <c r="D869" s="146">
        <v>228620172.37</v>
      </c>
      <c r="E869" s="21"/>
      <c r="F869" s="182" t="s">
        <v>302</v>
      </c>
      <c r="G869" s="148"/>
      <c r="H869" s="182" t="s">
        <v>323</v>
      </c>
      <c r="J869" s="183">
        <v>-50</v>
      </c>
      <c r="K869" s="21"/>
      <c r="L869" s="149">
        <f t="shared" si="108"/>
        <v>5692642</v>
      </c>
      <c r="M869" s="127"/>
      <c r="N869" s="184">
        <v>2.4900000000000002</v>
      </c>
      <c r="P869" s="155" t="s">
        <v>302</v>
      </c>
      <c r="Q869" s="152"/>
      <c r="R869" s="155" t="s">
        <v>276</v>
      </c>
      <c r="T869" s="159">
        <v>-45</v>
      </c>
      <c r="U869" s="23"/>
      <c r="V869" s="153">
        <v>5606614</v>
      </c>
      <c r="W869" s="131"/>
      <c r="X869" s="162">
        <v>2.4500000000000002</v>
      </c>
      <c r="Y869" s="23"/>
      <c r="Z869" s="152">
        <f t="shared" si="109"/>
        <v>-86028</v>
      </c>
    </row>
    <row r="870" spans="1:26" x14ac:dyDescent="0.25">
      <c r="A870" s="116">
        <v>367</v>
      </c>
      <c r="B870" s="70" t="s">
        <v>329</v>
      </c>
      <c r="C870" s="148"/>
      <c r="D870" s="146">
        <v>599853482.87</v>
      </c>
      <c r="E870" s="21"/>
      <c r="F870" s="182" t="s">
        <v>302</v>
      </c>
      <c r="G870" s="148"/>
      <c r="H870" s="182" t="s">
        <v>253</v>
      </c>
      <c r="J870" s="183">
        <v>-25</v>
      </c>
      <c r="K870" s="21"/>
      <c r="L870" s="149">
        <f t="shared" si="108"/>
        <v>14936352</v>
      </c>
      <c r="M870" s="127"/>
      <c r="N870" s="184">
        <v>2.4900000000000002</v>
      </c>
      <c r="P870" s="155" t="s">
        <v>302</v>
      </c>
      <c r="Q870" s="152"/>
      <c r="R870" s="155" t="s">
        <v>276</v>
      </c>
      <c r="T870" s="159">
        <v>-20</v>
      </c>
      <c r="U870" s="23"/>
      <c r="V870" s="153">
        <v>11972149</v>
      </c>
      <c r="W870" s="131"/>
      <c r="X870" s="162">
        <v>2</v>
      </c>
      <c r="Y870" s="23"/>
      <c r="Z870" s="152">
        <f t="shared" si="109"/>
        <v>-2964203</v>
      </c>
    </row>
    <row r="871" spans="1:26" x14ac:dyDescent="0.25">
      <c r="A871" s="116">
        <v>368</v>
      </c>
      <c r="B871" s="70" t="s">
        <v>346</v>
      </c>
      <c r="C871" s="148"/>
      <c r="D871" s="146">
        <v>606828103.76999998</v>
      </c>
      <c r="E871" s="21"/>
      <c r="F871" s="182" t="s">
        <v>302</v>
      </c>
      <c r="G871" s="148"/>
      <c r="H871" s="182" t="s">
        <v>372</v>
      </c>
      <c r="J871" s="183">
        <v>-5</v>
      </c>
      <c r="K871" s="21"/>
      <c r="L871" s="149">
        <f t="shared" si="108"/>
        <v>14139095</v>
      </c>
      <c r="M871" s="127"/>
      <c r="N871" s="184">
        <v>2.33</v>
      </c>
      <c r="P871" s="155" t="s">
        <v>302</v>
      </c>
      <c r="Q871" s="152"/>
      <c r="R871" s="155" t="s">
        <v>405</v>
      </c>
      <c r="T871" s="159">
        <v>-10</v>
      </c>
      <c r="U871" s="23"/>
      <c r="V871" s="153">
        <v>14413463</v>
      </c>
      <c r="W871" s="131"/>
      <c r="X871" s="162">
        <v>2.38</v>
      </c>
      <c r="Y871" s="23"/>
      <c r="Z871" s="152">
        <f t="shared" si="109"/>
        <v>274368</v>
      </c>
    </row>
    <row r="872" spans="1:26" x14ac:dyDescent="0.25">
      <c r="A872" s="116">
        <v>369</v>
      </c>
      <c r="B872" s="70" t="s">
        <v>406</v>
      </c>
      <c r="C872" s="148"/>
      <c r="D872" s="146">
        <v>367554876.00999999</v>
      </c>
      <c r="E872" s="21"/>
      <c r="F872" s="182" t="s">
        <v>302</v>
      </c>
      <c r="G872" s="148"/>
      <c r="H872" s="182" t="s">
        <v>407</v>
      </c>
      <c r="J872" s="183">
        <v>-25</v>
      </c>
      <c r="K872" s="21"/>
      <c r="L872" s="149">
        <f t="shared" si="108"/>
        <v>8343496</v>
      </c>
      <c r="M872" s="127"/>
      <c r="N872" s="184">
        <v>2.27</v>
      </c>
      <c r="P872" s="155" t="s">
        <v>302</v>
      </c>
      <c r="Q872" s="152"/>
      <c r="R872" s="155" t="s">
        <v>365</v>
      </c>
      <c r="T872" s="159">
        <v>-30</v>
      </c>
      <c r="U872" s="23"/>
      <c r="V872" s="153">
        <v>8891993</v>
      </c>
      <c r="W872" s="131"/>
      <c r="X872" s="162">
        <v>2.42</v>
      </c>
      <c r="Y872" s="23"/>
      <c r="Z872" s="152">
        <f t="shared" si="109"/>
        <v>548497</v>
      </c>
    </row>
    <row r="873" spans="1:26" x14ac:dyDescent="0.25">
      <c r="A873" s="116">
        <v>370</v>
      </c>
      <c r="B873" s="70" t="s">
        <v>353</v>
      </c>
      <c r="C873" s="148"/>
      <c r="D873" s="146">
        <v>90501350.620000005</v>
      </c>
      <c r="E873" s="21"/>
      <c r="F873" s="182" t="s">
        <v>302</v>
      </c>
      <c r="G873" s="148"/>
      <c r="H873" s="182" t="s">
        <v>371</v>
      </c>
      <c r="J873" s="183">
        <v>-2</v>
      </c>
      <c r="K873" s="21"/>
      <c r="L873" s="149">
        <f t="shared" si="108"/>
        <v>3529553</v>
      </c>
      <c r="M873" s="127"/>
      <c r="N873" s="184">
        <v>3.9</v>
      </c>
      <c r="P873" s="155" t="s">
        <v>302</v>
      </c>
      <c r="Q873" s="152"/>
      <c r="R873" s="155" t="s">
        <v>355</v>
      </c>
      <c r="T873" s="159">
        <v>-3</v>
      </c>
      <c r="U873" s="23"/>
      <c r="V873" s="153">
        <v>5459240</v>
      </c>
      <c r="W873" s="131"/>
      <c r="X873" s="162">
        <v>6.03</v>
      </c>
      <c r="Y873" s="23"/>
      <c r="Z873" s="152">
        <f t="shared" si="109"/>
        <v>1929687</v>
      </c>
    </row>
    <row r="874" spans="1:26" x14ac:dyDescent="0.25">
      <c r="A874" s="116">
        <v>371</v>
      </c>
      <c r="B874" s="70" t="s">
        <v>356</v>
      </c>
      <c r="C874" s="148"/>
      <c r="D874" s="146">
        <v>3627206.5</v>
      </c>
      <c r="E874" s="21"/>
      <c r="F874" s="182" t="s">
        <v>302</v>
      </c>
      <c r="G874" s="148"/>
      <c r="H874" s="182" t="s">
        <v>357</v>
      </c>
      <c r="J874" s="183">
        <v>-60</v>
      </c>
      <c r="K874" s="21"/>
      <c r="L874" s="149">
        <f t="shared" si="108"/>
        <v>231053</v>
      </c>
      <c r="M874" s="127"/>
      <c r="N874" s="184">
        <v>6.37</v>
      </c>
      <c r="P874" s="155" t="s">
        <v>302</v>
      </c>
      <c r="Q874" s="152"/>
      <c r="R874" s="155" t="s">
        <v>357</v>
      </c>
      <c r="T874" s="159">
        <v>-60</v>
      </c>
      <c r="U874" s="23"/>
      <c r="V874" s="153">
        <v>235297</v>
      </c>
      <c r="W874" s="131"/>
      <c r="X874" s="162">
        <v>6.49</v>
      </c>
      <c r="Y874" s="23"/>
      <c r="Z874" s="152">
        <f t="shared" si="109"/>
        <v>4244</v>
      </c>
    </row>
    <row r="875" spans="1:26" x14ac:dyDescent="0.25">
      <c r="A875" s="116">
        <v>373</v>
      </c>
      <c r="B875" s="70" t="s">
        <v>359</v>
      </c>
      <c r="C875" s="148"/>
      <c r="D875" s="146">
        <v>20998905.260000002</v>
      </c>
      <c r="E875" s="21"/>
      <c r="F875" s="182" t="s">
        <v>302</v>
      </c>
      <c r="G875" s="148"/>
      <c r="H875" s="182" t="s">
        <v>408</v>
      </c>
      <c r="J875" s="183">
        <v>-20</v>
      </c>
      <c r="K875" s="21"/>
      <c r="L875" s="149">
        <f t="shared" si="108"/>
        <v>1003748</v>
      </c>
      <c r="M875" s="127"/>
      <c r="N875" s="184">
        <v>4.78</v>
      </c>
      <c r="P875" s="155" t="s">
        <v>302</v>
      </c>
      <c r="Q875" s="152"/>
      <c r="R875" s="155" t="s">
        <v>408</v>
      </c>
      <c r="T875" s="159">
        <v>-30</v>
      </c>
      <c r="U875" s="23"/>
      <c r="V875" s="153">
        <v>1154915</v>
      </c>
      <c r="W875" s="131"/>
      <c r="X875" s="162">
        <v>5.5</v>
      </c>
      <c r="Y875" s="23"/>
      <c r="Z875" s="152">
        <f t="shared" si="109"/>
        <v>151167</v>
      </c>
    </row>
    <row r="876" spans="1:26" x14ac:dyDescent="0.25">
      <c r="A876" s="116"/>
      <c r="B876" s="70" t="s">
        <v>83</v>
      </c>
      <c r="C876" s="148"/>
      <c r="D876" s="146"/>
      <c r="E876" s="21"/>
      <c r="F876" s="182"/>
      <c r="G876" s="148"/>
      <c r="H876" s="182"/>
      <c r="J876" s="183"/>
      <c r="K876" s="21"/>
      <c r="L876" s="149">
        <v>-23109549</v>
      </c>
      <c r="M876" s="127"/>
      <c r="N876" s="184"/>
      <c r="P876" s="155"/>
      <c r="Q876" s="152"/>
      <c r="R876" s="155"/>
      <c r="T876" s="159"/>
      <c r="U876" s="23"/>
      <c r="V876" s="153">
        <v>0</v>
      </c>
      <c r="W876" s="131"/>
      <c r="X876" s="162"/>
      <c r="Y876" s="23"/>
      <c r="Z876" s="152">
        <f t="shared" si="109"/>
        <v>23109549</v>
      </c>
    </row>
    <row r="877" spans="1:26" x14ac:dyDescent="0.25">
      <c r="A877" s="136"/>
      <c r="B877" s="50" t="s">
        <v>409</v>
      </c>
      <c r="C877" s="148"/>
      <c r="D877" s="205">
        <f>+SUBTOTAL(9,D863:D875)</f>
        <v>3160310243.8699999</v>
      </c>
      <c r="E877" s="51"/>
      <c r="F877" s="147"/>
      <c r="G877" s="148"/>
      <c r="J877" s="126"/>
      <c r="K877" s="51"/>
      <c r="L877" s="206">
        <f>+SUBTOTAL(9,L863:L876)</f>
        <v>59840821</v>
      </c>
      <c r="M877" s="138"/>
      <c r="N877" s="196">
        <f>+ROUND(L877/$D877*100,2)</f>
        <v>1.89</v>
      </c>
      <c r="P877" s="151"/>
      <c r="Q877" s="152"/>
      <c r="T877" s="130"/>
      <c r="U877" s="52"/>
      <c r="V877" s="207">
        <f>+SUBTOTAL(9,V863:V876)</f>
        <v>83098150</v>
      </c>
      <c r="W877" s="142"/>
      <c r="X877" s="197">
        <f>+ROUND(V877/D877*100,2)</f>
        <v>2.63</v>
      </c>
      <c r="Y877" s="23"/>
      <c r="Z877" s="207">
        <f>+SUBTOTAL(9,Z863:Z876)</f>
        <v>23257329</v>
      </c>
    </row>
    <row r="878" spans="1:26" x14ac:dyDescent="0.25">
      <c r="A878" s="116"/>
      <c r="B878" s="21"/>
      <c r="C878" s="148"/>
      <c r="D878" s="146"/>
      <c r="E878" s="21"/>
      <c r="F878" s="147"/>
      <c r="G878" s="148"/>
      <c r="J878" s="126"/>
      <c r="K878" s="21"/>
      <c r="L878" s="149"/>
      <c r="M878" s="127"/>
      <c r="N878" s="150"/>
      <c r="P878" s="151"/>
      <c r="Q878" s="152"/>
      <c r="T878" s="130"/>
      <c r="U878" s="23"/>
      <c r="V878" s="153"/>
      <c r="W878" s="131"/>
      <c r="X878" s="154"/>
      <c r="Y878" s="23"/>
      <c r="Z878" s="152"/>
    </row>
    <row r="879" spans="1:26" x14ac:dyDescent="0.25">
      <c r="A879" s="136"/>
      <c r="B879" s="74" t="s">
        <v>410</v>
      </c>
      <c r="C879" s="148"/>
      <c r="D879" s="146"/>
      <c r="E879" s="21"/>
      <c r="F879" s="147"/>
      <c r="G879" s="148"/>
      <c r="J879" s="126"/>
      <c r="K879" s="21"/>
      <c r="L879" s="149"/>
      <c r="M879" s="127"/>
      <c r="N879" s="150"/>
      <c r="P879" s="151"/>
      <c r="Q879" s="152"/>
      <c r="T879" s="130"/>
      <c r="U879" s="23"/>
      <c r="V879" s="153"/>
      <c r="W879" s="131"/>
      <c r="X879" s="154"/>
      <c r="Y879" s="23"/>
      <c r="Z879" s="152"/>
    </row>
    <row r="880" spans="1:26" x14ac:dyDescent="0.25">
      <c r="A880" s="116">
        <v>360.2</v>
      </c>
      <c r="B880" s="36" t="s">
        <v>312</v>
      </c>
      <c r="C880" s="148"/>
      <c r="D880" s="146">
        <v>1449822.57</v>
      </c>
      <c r="E880" s="21"/>
      <c r="F880" s="182" t="s">
        <v>302</v>
      </c>
      <c r="G880" s="148"/>
      <c r="H880" s="182" t="s">
        <v>375</v>
      </c>
      <c r="J880" s="183">
        <v>0</v>
      </c>
      <c r="K880" s="21"/>
      <c r="L880" s="149">
        <f t="shared" ref="L880:L892" si="110">+ROUND(N880*D880/100,0)</f>
        <v>28851</v>
      </c>
      <c r="M880" s="127"/>
      <c r="N880" s="184">
        <v>1.99</v>
      </c>
      <c r="P880" s="155" t="s">
        <v>302</v>
      </c>
      <c r="Q880" s="152"/>
      <c r="R880" s="155" t="s">
        <v>352</v>
      </c>
      <c r="T880" s="159">
        <v>0</v>
      </c>
      <c r="U880" s="23"/>
      <c r="V880" s="153">
        <v>22203</v>
      </c>
      <c r="W880" s="131"/>
      <c r="X880" s="162">
        <v>1.53</v>
      </c>
      <c r="Y880" s="23"/>
      <c r="Z880" s="152">
        <f t="shared" ref="Z880:Z893" si="111">+V880-L880</f>
        <v>-6648</v>
      </c>
    </row>
    <row r="881" spans="1:26" x14ac:dyDescent="0.25">
      <c r="A881" s="116">
        <v>361</v>
      </c>
      <c r="B881" s="36" t="s">
        <v>66</v>
      </c>
      <c r="C881" s="148"/>
      <c r="D881" s="146">
        <v>2378777.35</v>
      </c>
      <c r="E881" s="21"/>
      <c r="F881" s="182" t="s">
        <v>302</v>
      </c>
      <c r="G881" s="148"/>
      <c r="H881" s="182" t="s">
        <v>323</v>
      </c>
      <c r="J881" s="183">
        <v>0</v>
      </c>
      <c r="K881" s="21"/>
      <c r="L881" s="149">
        <f t="shared" si="110"/>
        <v>39488</v>
      </c>
      <c r="M881" s="127"/>
      <c r="N881" s="184">
        <v>1.66</v>
      </c>
      <c r="P881" s="155" t="s">
        <v>302</v>
      </c>
      <c r="Q881" s="152"/>
      <c r="R881" s="155" t="s">
        <v>326</v>
      </c>
      <c r="T881" s="159">
        <v>-5</v>
      </c>
      <c r="U881" s="23"/>
      <c r="V881" s="153">
        <v>35900</v>
      </c>
      <c r="W881" s="131"/>
      <c r="X881" s="162">
        <v>1.51</v>
      </c>
      <c r="Y881" s="23"/>
      <c r="Z881" s="152">
        <f t="shared" si="111"/>
        <v>-3588</v>
      </c>
    </row>
    <row r="882" spans="1:26" x14ac:dyDescent="0.25">
      <c r="A882" s="116">
        <v>362</v>
      </c>
      <c r="B882" s="36" t="s">
        <v>315</v>
      </c>
      <c r="C882" s="148"/>
      <c r="D882" s="146">
        <v>39481139.960000001</v>
      </c>
      <c r="E882" s="21"/>
      <c r="F882" s="182" t="s">
        <v>302</v>
      </c>
      <c r="G882" s="148"/>
      <c r="H882" s="182" t="s">
        <v>341</v>
      </c>
      <c r="J882" s="183">
        <v>-10</v>
      </c>
      <c r="K882" s="21"/>
      <c r="L882" s="149">
        <f t="shared" si="110"/>
        <v>785675</v>
      </c>
      <c r="M882" s="127"/>
      <c r="N882" s="184">
        <v>1.99</v>
      </c>
      <c r="P882" s="155" t="s">
        <v>302</v>
      </c>
      <c r="Q882" s="152"/>
      <c r="R882" s="155" t="s">
        <v>341</v>
      </c>
      <c r="T882" s="159">
        <v>-15</v>
      </c>
      <c r="U882" s="23"/>
      <c r="V882" s="153">
        <v>778788</v>
      </c>
      <c r="W882" s="131"/>
      <c r="X882" s="162">
        <v>1.97</v>
      </c>
      <c r="Y882" s="23"/>
      <c r="Z882" s="152">
        <f t="shared" si="111"/>
        <v>-6887</v>
      </c>
    </row>
    <row r="883" spans="1:26" x14ac:dyDescent="0.25">
      <c r="A883" s="116">
        <v>362.7</v>
      </c>
      <c r="B883" s="36" t="s">
        <v>317</v>
      </c>
      <c r="C883" s="148"/>
      <c r="D883" s="209">
        <v>0</v>
      </c>
      <c r="E883" s="21"/>
      <c r="F883" s="182"/>
      <c r="G883" s="148"/>
      <c r="H883" s="182" t="s">
        <v>402</v>
      </c>
      <c r="J883" s="183">
        <v>0</v>
      </c>
      <c r="K883" s="21"/>
      <c r="L883" s="149">
        <f t="shared" si="110"/>
        <v>0</v>
      </c>
      <c r="M883" s="127"/>
      <c r="N883" s="184">
        <v>2.09</v>
      </c>
      <c r="P883" s="155"/>
      <c r="Q883" s="152"/>
      <c r="R883" s="155"/>
      <c r="T883" s="159"/>
      <c r="U883" s="23"/>
      <c r="V883" s="153">
        <v>0</v>
      </c>
      <c r="W883" s="131"/>
      <c r="X883" s="162">
        <v>0</v>
      </c>
      <c r="Y883" s="23"/>
      <c r="Z883" s="153">
        <f t="shared" si="111"/>
        <v>0</v>
      </c>
    </row>
    <row r="884" spans="1:26" x14ac:dyDescent="0.25">
      <c r="A884" s="116">
        <v>364</v>
      </c>
      <c r="B884" s="36" t="s">
        <v>340</v>
      </c>
      <c r="C884" s="148"/>
      <c r="D884" s="146">
        <v>102788857.38</v>
      </c>
      <c r="E884" s="21"/>
      <c r="F884" s="182" t="s">
        <v>302</v>
      </c>
      <c r="G884" s="148"/>
      <c r="H884" s="182" t="s">
        <v>388</v>
      </c>
      <c r="J884" s="183">
        <v>-80</v>
      </c>
      <c r="K884" s="21"/>
      <c r="L884" s="149">
        <f t="shared" si="110"/>
        <v>3690120</v>
      </c>
      <c r="M884" s="127"/>
      <c r="N884" s="184">
        <v>3.59</v>
      </c>
      <c r="P884" s="155" t="s">
        <v>302</v>
      </c>
      <c r="Q884" s="152"/>
      <c r="R884" s="155" t="s">
        <v>388</v>
      </c>
      <c r="T884" s="159">
        <v>-90</v>
      </c>
      <c r="U884" s="23"/>
      <c r="V884" s="153">
        <v>3769586</v>
      </c>
      <c r="W884" s="131"/>
      <c r="X884" s="162">
        <v>3.67</v>
      </c>
      <c r="Y884" s="23"/>
      <c r="Z884" s="152">
        <f t="shared" si="111"/>
        <v>79466</v>
      </c>
    </row>
    <row r="885" spans="1:26" x14ac:dyDescent="0.25">
      <c r="A885" s="116">
        <v>365</v>
      </c>
      <c r="B885" s="36" t="s">
        <v>324</v>
      </c>
      <c r="C885" s="148"/>
      <c r="D885" s="146">
        <v>41559160.539999999</v>
      </c>
      <c r="E885" s="21"/>
      <c r="F885" s="182" t="s">
        <v>302</v>
      </c>
      <c r="G885" s="148"/>
      <c r="H885" s="182" t="s">
        <v>403</v>
      </c>
      <c r="J885" s="183">
        <v>-30</v>
      </c>
      <c r="K885" s="21"/>
      <c r="L885" s="149">
        <f t="shared" si="110"/>
        <v>1034823</v>
      </c>
      <c r="M885" s="127"/>
      <c r="N885" s="184">
        <v>2.4900000000000002</v>
      </c>
      <c r="P885" s="155" t="s">
        <v>302</v>
      </c>
      <c r="Q885" s="152"/>
      <c r="R885" s="155" t="s">
        <v>404</v>
      </c>
      <c r="T885" s="159">
        <v>-35</v>
      </c>
      <c r="U885" s="23"/>
      <c r="V885" s="153">
        <v>977403</v>
      </c>
      <c r="W885" s="131"/>
      <c r="X885" s="162">
        <v>2.35</v>
      </c>
      <c r="Y885" s="23"/>
      <c r="Z885" s="152">
        <f t="shared" si="111"/>
        <v>-57420</v>
      </c>
    </row>
    <row r="886" spans="1:26" x14ac:dyDescent="0.25">
      <c r="A886" s="116">
        <v>366</v>
      </c>
      <c r="B886" s="36" t="s">
        <v>327</v>
      </c>
      <c r="C886" s="148"/>
      <c r="D886" s="146">
        <v>11382847.539999999</v>
      </c>
      <c r="E886" s="21"/>
      <c r="F886" s="182" t="s">
        <v>302</v>
      </c>
      <c r="G886" s="148"/>
      <c r="H886" s="182" t="s">
        <v>323</v>
      </c>
      <c r="J886" s="183">
        <v>-40</v>
      </c>
      <c r="K886" s="21"/>
      <c r="L886" s="149">
        <f t="shared" si="110"/>
        <v>265220</v>
      </c>
      <c r="M886" s="127"/>
      <c r="N886" s="184">
        <v>2.33</v>
      </c>
      <c r="P886" s="155" t="s">
        <v>302</v>
      </c>
      <c r="Q886" s="152"/>
      <c r="R886" s="155" t="s">
        <v>323</v>
      </c>
      <c r="T886" s="159">
        <v>-40</v>
      </c>
      <c r="U886" s="23"/>
      <c r="V886" s="153">
        <v>252136</v>
      </c>
      <c r="W886" s="131"/>
      <c r="X886" s="162">
        <v>2.2200000000000002</v>
      </c>
      <c r="Y886" s="23"/>
      <c r="Z886" s="152">
        <f t="shared" si="111"/>
        <v>-13084</v>
      </c>
    </row>
    <row r="887" spans="1:26" x14ac:dyDescent="0.25">
      <c r="A887" s="116">
        <v>367</v>
      </c>
      <c r="B887" s="36" t="s">
        <v>329</v>
      </c>
      <c r="C887" s="148"/>
      <c r="D887" s="146">
        <v>29905806.359999999</v>
      </c>
      <c r="E887" s="21"/>
      <c r="F887" s="182" t="s">
        <v>302</v>
      </c>
      <c r="G887" s="148"/>
      <c r="H887" s="182" t="s">
        <v>253</v>
      </c>
      <c r="J887" s="183">
        <v>-15</v>
      </c>
      <c r="K887" s="21"/>
      <c r="L887" s="149">
        <f t="shared" si="110"/>
        <v>684843</v>
      </c>
      <c r="M887" s="127"/>
      <c r="N887" s="184">
        <v>2.29</v>
      </c>
      <c r="P887" s="155" t="s">
        <v>302</v>
      </c>
      <c r="Q887" s="152"/>
      <c r="R887" s="155" t="s">
        <v>276</v>
      </c>
      <c r="T887" s="159">
        <v>-15</v>
      </c>
      <c r="U887" s="23"/>
      <c r="V887" s="153">
        <v>521366</v>
      </c>
      <c r="W887" s="131"/>
      <c r="X887" s="162">
        <v>1.74</v>
      </c>
      <c r="Y887" s="23"/>
      <c r="Z887" s="152">
        <f t="shared" si="111"/>
        <v>-163477</v>
      </c>
    </row>
    <row r="888" spans="1:26" x14ac:dyDescent="0.25">
      <c r="A888" s="116">
        <v>368</v>
      </c>
      <c r="B888" s="36" t="s">
        <v>346</v>
      </c>
      <c r="C888" s="148"/>
      <c r="D888" s="146">
        <v>91142693.519999996</v>
      </c>
      <c r="E888" s="21"/>
      <c r="F888" s="182" t="s">
        <v>302</v>
      </c>
      <c r="G888" s="148"/>
      <c r="H888" s="182" t="s">
        <v>372</v>
      </c>
      <c r="J888" s="183">
        <v>-5</v>
      </c>
      <c r="K888" s="21"/>
      <c r="L888" s="149">
        <f t="shared" si="110"/>
        <v>2123625</v>
      </c>
      <c r="M888" s="127"/>
      <c r="N888" s="184">
        <v>2.33</v>
      </c>
      <c r="P888" s="155" t="s">
        <v>302</v>
      </c>
      <c r="Q888" s="152"/>
      <c r="R888" s="155" t="s">
        <v>405</v>
      </c>
      <c r="T888" s="159">
        <v>-10</v>
      </c>
      <c r="U888" s="23"/>
      <c r="V888" s="153">
        <v>1985671</v>
      </c>
      <c r="W888" s="131"/>
      <c r="X888" s="162">
        <v>2.1800000000000002</v>
      </c>
      <c r="Y888" s="23"/>
      <c r="Z888" s="152">
        <f t="shared" si="111"/>
        <v>-137954</v>
      </c>
    </row>
    <row r="889" spans="1:26" x14ac:dyDescent="0.25">
      <c r="A889" s="116">
        <v>369</v>
      </c>
      <c r="B889" s="36" t="s">
        <v>406</v>
      </c>
      <c r="C889" s="148"/>
      <c r="D889" s="146">
        <v>49326128.789999999</v>
      </c>
      <c r="E889" s="21"/>
      <c r="F889" s="182" t="s">
        <v>302</v>
      </c>
      <c r="G889" s="148"/>
      <c r="H889" s="182" t="s">
        <v>407</v>
      </c>
      <c r="J889" s="183">
        <v>-25</v>
      </c>
      <c r="K889" s="21"/>
      <c r="L889" s="149">
        <f t="shared" si="110"/>
        <v>1119703</v>
      </c>
      <c r="M889" s="127"/>
      <c r="N889" s="184">
        <v>2.27</v>
      </c>
      <c r="P889" s="155" t="s">
        <v>302</v>
      </c>
      <c r="Q889" s="152"/>
      <c r="R889" s="155" t="s">
        <v>365</v>
      </c>
      <c r="T889" s="159">
        <v>-30</v>
      </c>
      <c r="U889" s="23"/>
      <c r="V889" s="153">
        <v>1107147</v>
      </c>
      <c r="W889" s="131"/>
      <c r="X889" s="162">
        <v>2.2400000000000002</v>
      </c>
      <c r="Y889" s="23"/>
      <c r="Z889" s="152">
        <f t="shared" si="111"/>
        <v>-12556</v>
      </c>
    </row>
    <row r="890" spans="1:26" x14ac:dyDescent="0.25">
      <c r="A890" s="116">
        <v>370</v>
      </c>
      <c r="B890" s="36" t="s">
        <v>353</v>
      </c>
      <c r="C890" s="148"/>
      <c r="D890" s="146">
        <v>16131804.76</v>
      </c>
      <c r="E890" s="21"/>
      <c r="F890" s="182" t="s">
        <v>302</v>
      </c>
      <c r="G890" s="148"/>
      <c r="H890" s="182" t="s">
        <v>371</v>
      </c>
      <c r="J890" s="183">
        <v>-3</v>
      </c>
      <c r="K890" s="21"/>
      <c r="L890" s="149">
        <f t="shared" si="110"/>
        <v>637206</v>
      </c>
      <c r="M890" s="127"/>
      <c r="N890" s="184">
        <v>3.95</v>
      </c>
      <c r="P890" s="155" t="s">
        <v>302</v>
      </c>
      <c r="Q890" s="152"/>
      <c r="R890" s="155" t="s">
        <v>355</v>
      </c>
      <c r="T890" s="159">
        <v>-3</v>
      </c>
      <c r="U890" s="23"/>
      <c r="V890" s="153">
        <v>676547</v>
      </c>
      <c r="W890" s="131"/>
      <c r="X890" s="162">
        <v>4.1900000000000004</v>
      </c>
      <c r="Y890" s="23"/>
      <c r="Z890" s="152">
        <f t="shared" si="111"/>
        <v>39341</v>
      </c>
    </row>
    <row r="891" spans="1:26" x14ac:dyDescent="0.25">
      <c r="A891" s="116">
        <v>371</v>
      </c>
      <c r="B891" s="36" t="s">
        <v>356</v>
      </c>
      <c r="C891" s="148"/>
      <c r="D891" s="146">
        <v>144786.37</v>
      </c>
      <c r="E891" s="21"/>
      <c r="F891" s="182" t="s">
        <v>302</v>
      </c>
      <c r="G891" s="148"/>
      <c r="H891" s="182" t="s">
        <v>357</v>
      </c>
      <c r="J891" s="183">
        <v>-45</v>
      </c>
      <c r="K891" s="21"/>
      <c r="L891" s="149">
        <f t="shared" si="110"/>
        <v>8354</v>
      </c>
      <c r="M891" s="127"/>
      <c r="N891" s="184">
        <v>5.77</v>
      </c>
      <c r="P891" s="155" t="s">
        <v>302</v>
      </c>
      <c r="Q891" s="152"/>
      <c r="R891" s="155" t="s">
        <v>357</v>
      </c>
      <c r="T891" s="159">
        <v>-45</v>
      </c>
      <c r="U891" s="23"/>
      <c r="V891" s="153">
        <v>6931</v>
      </c>
      <c r="W891" s="131"/>
      <c r="X891" s="162">
        <v>4.79</v>
      </c>
      <c r="Y891" s="23"/>
      <c r="Z891" s="152">
        <f t="shared" si="111"/>
        <v>-1423</v>
      </c>
    </row>
    <row r="892" spans="1:26" x14ac:dyDescent="0.25">
      <c r="A892" s="116">
        <v>373</v>
      </c>
      <c r="B892" s="36" t="s">
        <v>359</v>
      </c>
      <c r="C892" s="148"/>
      <c r="D892" s="146">
        <v>754806.61</v>
      </c>
      <c r="E892" s="21"/>
      <c r="F892" s="182" t="s">
        <v>302</v>
      </c>
      <c r="G892" s="148"/>
      <c r="H892" s="182" t="s">
        <v>408</v>
      </c>
      <c r="J892" s="183">
        <v>-20</v>
      </c>
      <c r="K892" s="21"/>
      <c r="L892" s="149">
        <f t="shared" si="110"/>
        <v>36080</v>
      </c>
      <c r="M892" s="127"/>
      <c r="N892" s="184">
        <v>4.78</v>
      </c>
      <c r="P892" s="155" t="s">
        <v>302</v>
      </c>
      <c r="Q892" s="152"/>
      <c r="R892" s="155" t="s">
        <v>408</v>
      </c>
      <c r="T892" s="159">
        <v>-20</v>
      </c>
      <c r="U892" s="23"/>
      <c r="V892" s="153">
        <v>30078</v>
      </c>
      <c r="W892" s="131"/>
      <c r="X892" s="162">
        <v>3.98</v>
      </c>
      <c r="Y892" s="23"/>
      <c r="Z892" s="152">
        <f t="shared" si="111"/>
        <v>-6002</v>
      </c>
    </row>
    <row r="893" spans="1:26" x14ac:dyDescent="0.25">
      <c r="A893" s="116"/>
      <c r="B893" s="36" t="s">
        <v>83</v>
      </c>
      <c r="C893" s="148"/>
      <c r="D893" s="146"/>
      <c r="E893" s="21"/>
      <c r="F893" s="182"/>
      <c r="G893" s="148"/>
      <c r="H893" s="182"/>
      <c r="J893" s="183"/>
      <c r="K893" s="21"/>
      <c r="L893" s="149">
        <v>-2508698</v>
      </c>
      <c r="M893" s="127"/>
      <c r="N893" s="184"/>
      <c r="P893" s="155"/>
      <c r="Q893" s="152"/>
      <c r="R893" s="155"/>
      <c r="T893" s="159"/>
      <c r="U893" s="23"/>
      <c r="V893" s="153">
        <v>0</v>
      </c>
      <c r="W893" s="131"/>
      <c r="X893" s="162"/>
      <c r="Y893" s="23"/>
      <c r="Z893" s="152">
        <f t="shared" si="111"/>
        <v>2508698</v>
      </c>
    </row>
    <row r="894" spans="1:26" x14ac:dyDescent="0.25">
      <c r="A894" s="116"/>
      <c r="B894" s="50" t="s">
        <v>411</v>
      </c>
      <c r="C894" s="148"/>
      <c r="D894" s="210">
        <f>+SUBTOTAL(9,D880:D892)</f>
        <v>386446631.75</v>
      </c>
      <c r="E894" s="51"/>
      <c r="F894" s="147"/>
      <c r="G894" s="148"/>
      <c r="J894" s="126"/>
      <c r="K894" s="51"/>
      <c r="L894" s="211">
        <f>+SUBTOTAL(9,L880:L893)</f>
        <v>7945290</v>
      </c>
      <c r="M894" s="138"/>
      <c r="N894" s="196">
        <f>+ROUND(L894/$D894*100,2)</f>
        <v>2.06</v>
      </c>
      <c r="P894" s="151"/>
      <c r="Q894" s="152"/>
      <c r="T894" s="130"/>
      <c r="U894" s="52"/>
      <c r="V894" s="212">
        <f>+SUBTOTAL(9,V880:V893)</f>
        <v>10163756</v>
      </c>
      <c r="W894" s="142"/>
      <c r="X894" s="197">
        <f>+ROUND(V894/D894*100,2)</f>
        <v>2.63</v>
      </c>
      <c r="Y894" s="23"/>
      <c r="Z894" s="213">
        <f>+SUBTOTAL(9,Z880:Z893)</f>
        <v>2218466</v>
      </c>
    </row>
    <row r="895" spans="1:26" x14ac:dyDescent="0.25">
      <c r="A895" s="116"/>
      <c r="B895" s="21"/>
      <c r="C895" s="148"/>
      <c r="D895" s="175"/>
      <c r="E895" s="51"/>
      <c r="F895" s="147"/>
      <c r="G895" s="148"/>
      <c r="J895" s="126"/>
      <c r="K895" s="51"/>
      <c r="L895" s="178"/>
      <c r="M895" s="138"/>
      <c r="N895" s="196"/>
      <c r="P895" s="151"/>
      <c r="Q895" s="152"/>
      <c r="T895" s="130"/>
      <c r="U895" s="52"/>
      <c r="V895" s="181"/>
      <c r="W895" s="142"/>
      <c r="X895" s="197"/>
      <c r="Y895" s="23"/>
      <c r="Z895" s="180"/>
    </row>
    <row r="896" spans="1:26" x14ac:dyDescent="0.25">
      <c r="A896" s="75" t="s">
        <v>412</v>
      </c>
      <c r="B896" s="73"/>
      <c r="C896" s="148"/>
      <c r="D896" s="175">
        <f>+SUBTOTAL(9,D793:D895)</f>
        <v>7380845142.8400011</v>
      </c>
      <c r="E896" s="51"/>
      <c r="F896" s="147"/>
      <c r="G896" s="148"/>
      <c r="J896" s="126"/>
      <c r="K896" s="51"/>
      <c r="L896" s="178">
        <f>+SUBTOTAL(9,L793:L895)</f>
        <v>167448920</v>
      </c>
      <c r="M896" s="138"/>
      <c r="N896" s="196">
        <f>+ROUND(L896/$D896*100,2)</f>
        <v>2.27</v>
      </c>
      <c r="P896" s="151"/>
      <c r="Q896" s="152"/>
      <c r="T896" s="130"/>
      <c r="U896" s="52"/>
      <c r="V896" s="181">
        <f>+SUBTOTAL(9,V793:V895)</f>
        <v>194826823</v>
      </c>
      <c r="W896" s="142"/>
      <c r="X896" s="197">
        <f>+ROUND(V896/D896*100,2)</f>
        <v>2.64</v>
      </c>
      <c r="Y896" s="23"/>
      <c r="Z896" s="180">
        <f>+SUBTOTAL(9,Z793:Z895)</f>
        <v>27377903</v>
      </c>
    </row>
    <row r="897" spans="1:26" x14ac:dyDescent="0.25">
      <c r="A897" s="75"/>
      <c r="B897" s="73"/>
      <c r="C897" s="148"/>
      <c r="D897" s="146"/>
      <c r="E897" s="56"/>
      <c r="F897" s="147"/>
      <c r="G897" s="148"/>
      <c r="J897" s="126"/>
      <c r="K897" s="56"/>
      <c r="L897" s="149"/>
      <c r="M897" s="127"/>
      <c r="N897" s="150"/>
      <c r="P897" s="151"/>
      <c r="Q897" s="152"/>
      <c r="T897" s="130"/>
      <c r="U897" s="57"/>
      <c r="V897" s="153"/>
      <c r="W897" s="131"/>
      <c r="X897" s="154"/>
      <c r="Y897" s="23"/>
      <c r="Z897" s="152"/>
    </row>
    <row r="898" spans="1:26" x14ac:dyDescent="0.25">
      <c r="A898" s="116"/>
      <c r="B898" s="21"/>
      <c r="C898" s="148"/>
      <c r="D898" s="146"/>
      <c r="E898" s="21"/>
      <c r="F898" s="147"/>
      <c r="G898" s="148"/>
      <c r="J898" s="126"/>
      <c r="K898" s="21"/>
      <c r="L898" s="149"/>
      <c r="M898" s="127"/>
      <c r="N898" s="150"/>
      <c r="P898" s="151"/>
      <c r="Q898" s="152"/>
      <c r="T898" s="130"/>
      <c r="U898" s="23"/>
      <c r="V898" s="153"/>
      <c r="W898" s="131"/>
      <c r="X898" s="154"/>
      <c r="Y898" s="23"/>
      <c r="Z898" s="152"/>
    </row>
    <row r="899" spans="1:26" x14ac:dyDescent="0.25">
      <c r="A899" s="133" t="s">
        <v>413</v>
      </c>
      <c r="B899" s="38"/>
      <c r="C899" s="148"/>
      <c r="D899" s="146"/>
      <c r="E899" s="21"/>
      <c r="F899" s="147"/>
      <c r="G899" s="148"/>
      <c r="J899" s="126"/>
      <c r="K899" s="21"/>
      <c r="L899" s="149"/>
      <c r="M899" s="127"/>
      <c r="N899" s="150"/>
      <c r="P899" s="151"/>
      <c r="Q899" s="152"/>
      <c r="T899" s="130"/>
      <c r="U899" s="23"/>
      <c r="V899" s="153"/>
      <c r="W899" s="131"/>
      <c r="X899" s="154"/>
      <c r="Y899" s="23"/>
      <c r="Z899" s="152"/>
    </row>
    <row r="900" spans="1:26" x14ac:dyDescent="0.25">
      <c r="A900" s="133"/>
      <c r="B900" s="38"/>
      <c r="C900" s="148"/>
      <c r="D900" s="146"/>
      <c r="E900" s="21"/>
      <c r="F900" s="147"/>
      <c r="G900" s="148"/>
      <c r="J900" s="126"/>
      <c r="K900" s="21"/>
      <c r="L900" s="149"/>
      <c r="M900" s="127"/>
      <c r="N900" s="150"/>
      <c r="P900" s="151"/>
      <c r="Q900" s="152"/>
      <c r="T900" s="130"/>
      <c r="U900" s="23"/>
      <c r="V900" s="153"/>
      <c r="W900" s="131"/>
      <c r="X900" s="154"/>
      <c r="Y900" s="23"/>
      <c r="Z900" s="152"/>
    </row>
    <row r="901" spans="1:26" x14ac:dyDescent="0.25">
      <c r="A901" s="136"/>
      <c r="B901" s="74" t="s">
        <v>414</v>
      </c>
      <c r="C901" s="148"/>
      <c r="D901" s="146"/>
      <c r="E901" s="21"/>
      <c r="F901" s="147"/>
      <c r="G901" s="148"/>
      <c r="J901" s="126"/>
      <c r="K901" s="21"/>
      <c r="L901" s="149"/>
      <c r="M901" s="127"/>
      <c r="N901" s="150"/>
      <c r="P901" s="151"/>
      <c r="Q901" s="152"/>
      <c r="T901" s="130"/>
      <c r="U901" s="23"/>
      <c r="V901" s="153"/>
      <c r="W901" s="131"/>
      <c r="X901" s="154"/>
      <c r="Y901" s="23"/>
      <c r="Z901" s="152"/>
    </row>
    <row r="902" spans="1:26" x14ac:dyDescent="0.25">
      <c r="A902" s="116">
        <v>390</v>
      </c>
      <c r="B902" s="36" t="s">
        <v>66</v>
      </c>
      <c r="C902" s="148"/>
      <c r="D902" s="146">
        <v>86252902.120000005</v>
      </c>
      <c r="E902" s="21"/>
      <c r="F902" s="182" t="s">
        <v>302</v>
      </c>
      <c r="G902" s="148"/>
      <c r="H902" s="182" t="s">
        <v>415</v>
      </c>
      <c r="J902" s="183">
        <v>-10</v>
      </c>
      <c r="K902" s="21"/>
      <c r="L902" s="149">
        <f t="shared" ref="L902:L907" si="112">+ROUND(N902*D902/100,0)</f>
        <v>1604304</v>
      </c>
      <c r="M902" s="127"/>
      <c r="N902" s="184">
        <v>1.86</v>
      </c>
      <c r="P902" s="155" t="s">
        <v>302</v>
      </c>
      <c r="Q902" s="152"/>
      <c r="R902" s="155" t="s">
        <v>341</v>
      </c>
      <c r="T902" s="159">
        <v>-15</v>
      </c>
      <c r="U902" s="23"/>
      <c r="V902" s="153">
        <v>1798126</v>
      </c>
      <c r="W902" s="131"/>
      <c r="X902" s="162">
        <v>2.08</v>
      </c>
      <c r="Y902" s="23"/>
      <c r="Z902" s="152">
        <f t="shared" ref="Z902:Z907" si="113">+V902-L902</f>
        <v>193822</v>
      </c>
    </row>
    <row r="903" spans="1:26" x14ac:dyDescent="0.25">
      <c r="A903" s="116">
        <v>392.01</v>
      </c>
      <c r="B903" s="36" t="s">
        <v>416</v>
      </c>
      <c r="C903" s="148"/>
      <c r="D903" s="146">
        <v>8802140.3499999996</v>
      </c>
      <c r="E903" s="21"/>
      <c r="F903" s="182" t="s">
        <v>302</v>
      </c>
      <c r="G903" s="148"/>
      <c r="H903" s="182" t="s">
        <v>417</v>
      </c>
      <c r="J903" s="183">
        <v>10</v>
      </c>
      <c r="K903" s="21"/>
      <c r="L903" s="149">
        <f t="shared" si="112"/>
        <v>619671</v>
      </c>
      <c r="M903" s="127"/>
      <c r="N903" s="184">
        <v>7.04</v>
      </c>
      <c r="P903" s="155" t="s">
        <v>302</v>
      </c>
      <c r="Q903" s="152"/>
      <c r="R903" s="155" t="s">
        <v>418</v>
      </c>
      <c r="T903" s="159">
        <v>10</v>
      </c>
      <c r="U903" s="23"/>
      <c r="V903" s="153">
        <v>566357</v>
      </c>
      <c r="W903" s="131"/>
      <c r="X903" s="162">
        <v>6.43</v>
      </c>
      <c r="Y903" s="23"/>
      <c r="Z903" s="152">
        <f t="shared" si="113"/>
        <v>-53314</v>
      </c>
    </row>
    <row r="904" spans="1:26" x14ac:dyDescent="0.25">
      <c r="A904" s="116">
        <v>392.05</v>
      </c>
      <c r="B904" s="36" t="s">
        <v>419</v>
      </c>
      <c r="C904" s="148"/>
      <c r="D904" s="146">
        <v>12922376.789999999</v>
      </c>
      <c r="E904" s="21"/>
      <c r="F904" s="182" t="s">
        <v>302</v>
      </c>
      <c r="G904" s="148"/>
      <c r="H904" s="182" t="s">
        <v>420</v>
      </c>
      <c r="J904" s="183">
        <v>10</v>
      </c>
      <c r="K904" s="21"/>
      <c r="L904" s="149">
        <f t="shared" si="112"/>
        <v>708146</v>
      </c>
      <c r="M904" s="127"/>
      <c r="N904" s="184">
        <v>5.48</v>
      </c>
      <c r="P904" s="155" t="s">
        <v>302</v>
      </c>
      <c r="Q904" s="152"/>
      <c r="R904" s="155" t="s">
        <v>421</v>
      </c>
      <c r="T904" s="159">
        <v>10</v>
      </c>
      <c r="U904" s="23"/>
      <c r="V904" s="153">
        <v>712564</v>
      </c>
      <c r="W904" s="131"/>
      <c r="X904" s="162">
        <v>5.51</v>
      </c>
      <c r="Y904" s="23"/>
      <c r="Z904" s="152">
        <f t="shared" si="113"/>
        <v>4418</v>
      </c>
    </row>
    <row r="905" spans="1:26" x14ac:dyDescent="0.25">
      <c r="A905" s="116">
        <v>392.09</v>
      </c>
      <c r="B905" s="36" t="s">
        <v>422</v>
      </c>
      <c r="C905" s="148"/>
      <c r="D905" s="146">
        <v>3512093.49</v>
      </c>
      <c r="E905" s="21"/>
      <c r="F905" s="182" t="s">
        <v>302</v>
      </c>
      <c r="G905" s="148"/>
      <c r="H905" s="182" t="s">
        <v>423</v>
      </c>
      <c r="J905" s="183">
        <v>15</v>
      </c>
      <c r="K905" s="21"/>
      <c r="L905" s="149">
        <f t="shared" si="112"/>
        <v>85695</v>
      </c>
      <c r="M905" s="127"/>
      <c r="N905" s="184">
        <v>2.44</v>
      </c>
      <c r="P905" s="155" t="s">
        <v>302</v>
      </c>
      <c r="Q905" s="152"/>
      <c r="R905" s="155" t="s">
        <v>424</v>
      </c>
      <c r="T905" s="159">
        <v>10</v>
      </c>
      <c r="U905" s="23"/>
      <c r="V905" s="153">
        <v>95362</v>
      </c>
      <c r="W905" s="131"/>
      <c r="X905" s="162">
        <v>2.72</v>
      </c>
      <c r="Y905" s="23"/>
      <c r="Z905" s="152">
        <f t="shared" si="113"/>
        <v>9667</v>
      </c>
    </row>
    <row r="906" spans="1:26" x14ac:dyDescent="0.25">
      <c r="A906" s="116">
        <v>396.03</v>
      </c>
      <c r="B906" s="36" t="s">
        <v>425</v>
      </c>
      <c r="C906" s="148"/>
      <c r="D906" s="146">
        <v>12165623.66</v>
      </c>
      <c r="E906" s="21"/>
      <c r="F906" s="182" t="s">
        <v>302</v>
      </c>
      <c r="G906" s="148"/>
      <c r="H906" s="182" t="s">
        <v>426</v>
      </c>
      <c r="J906" s="183">
        <v>15</v>
      </c>
      <c r="K906" s="21"/>
      <c r="L906" s="149">
        <f t="shared" si="112"/>
        <v>1122887</v>
      </c>
      <c r="M906" s="127"/>
      <c r="N906" s="184">
        <v>9.23</v>
      </c>
      <c r="P906" s="155" t="s">
        <v>302</v>
      </c>
      <c r="Q906" s="152"/>
      <c r="R906" s="155" t="s">
        <v>427</v>
      </c>
      <c r="T906" s="159">
        <v>10</v>
      </c>
      <c r="U906" s="23"/>
      <c r="V906" s="153">
        <v>1132210</v>
      </c>
      <c r="W906" s="131"/>
      <c r="X906" s="162">
        <v>9.31</v>
      </c>
      <c r="Y906" s="23"/>
      <c r="Z906" s="152">
        <f t="shared" si="113"/>
        <v>9323</v>
      </c>
    </row>
    <row r="907" spans="1:26" x14ac:dyDescent="0.25">
      <c r="A907" s="116">
        <v>396.07</v>
      </c>
      <c r="B907" s="36" t="s">
        <v>428</v>
      </c>
      <c r="C907" s="148"/>
      <c r="D907" s="146">
        <v>24378831.84</v>
      </c>
      <c r="E907" s="21"/>
      <c r="F907" s="182" t="s">
        <v>302</v>
      </c>
      <c r="G907" s="148"/>
      <c r="H907" s="182" t="s">
        <v>429</v>
      </c>
      <c r="J907" s="183">
        <v>20</v>
      </c>
      <c r="K907" s="21"/>
      <c r="L907" s="149">
        <f t="shared" si="112"/>
        <v>1253072</v>
      </c>
      <c r="M907" s="127"/>
      <c r="N907" s="184">
        <v>5.14</v>
      </c>
      <c r="P907" s="155" t="s">
        <v>302</v>
      </c>
      <c r="Q907" s="152"/>
      <c r="R907" s="155" t="s">
        <v>430</v>
      </c>
      <c r="T907" s="159">
        <v>15</v>
      </c>
      <c r="U907" s="23"/>
      <c r="V907" s="153">
        <v>1268285</v>
      </c>
      <c r="W907" s="131"/>
      <c r="X907" s="162">
        <v>5.2</v>
      </c>
      <c r="Y907" s="23"/>
      <c r="Z907" s="152">
        <f t="shared" si="113"/>
        <v>15213</v>
      </c>
    </row>
    <row r="908" spans="1:26" x14ac:dyDescent="0.25">
      <c r="A908" s="136"/>
      <c r="B908" s="50" t="s">
        <v>431</v>
      </c>
      <c r="C908" s="148"/>
      <c r="D908" s="205">
        <f>+SUBTOTAL(9,D902:D907)</f>
        <v>148033968.24999997</v>
      </c>
      <c r="E908" s="51"/>
      <c r="F908" s="147"/>
      <c r="G908" s="148"/>
      <c r="J908" s="126"/>
      <c r="K908" s="51"/>
      <c r="L908" s="206">
        <f>+SUBTOTAL(9,L902:L907)</f>
        <v>5393775</v>
      </c>
      <c r="M908" s="138"/>
      <c r="N908" s="196">
        <f>+ROUND(L908/$D908*100,2)</f>
        <v>3.64</v>
      </c>
      <c r="P908" s="151"/>
      <c r="Q908" s="152"/>
      <c r="T908" s="130"/>
      <c r="U908" s="52"/>
      <c r="V908" s="207">
        <f>+SUBTOTAL(9,V902:V907)</f>
        <v>5572904</v>
      </c>
      <c r="W908" s="142"/>
      <c r="X908" s="197">
        <f>+ROUND(V908/D908*100,2)</f>
        <v>3.76</v>
      </c>
      <c r="Y908" s="23"/>
      <c r="Z908" s="208">
        <f>+SUBTOTAL(9,Z902:Z907)</f>
        <v>179129</v>
      </c>
    </row>
    <row r="909" spans="1:26" x14ac:dyDescent="0.25">
      <c r="A909" s="116"/>
      <c r="B909" s="21"/>
      <c r="C909" s="148"/>
      <c r="D909" s="146"/>
      <c r="E909" s="21"/>
      <c r="F909" s="147"/>
      <c r="G909" s="148"/>
      <c r="J909" s="126"/>
      <c r="K909" s="21"/>
      <c r="L909" s="149"/>
      <c r="M909" s="127"/>
      <c r="N909" s="150"/>
      <c r="P909" s="151"/>
      <c r="Q909" s="152"/>
      <c r="T909" s="130"/>
      <c r="U909" s="23"/>
      <c r="V909" s="153"/>
      <c r="W909" s="131"/>
      <c r="X909" s="154"/>
      <c r="Y909" s="23"/>
      <c r="Z909" s="152"/>
    </row>
    <row r="910" spans="1:26" x14ac:dyDescent="0.25">
      <c r="A910" s="136"/>
      <c r="B910" s="74" t="s">
        <v>432</v>
      </c>
      <c r="C910" s="148"/>
      <c r="D910" s="146"/>
      <c r="E910" s="21"/>
      <c r="F910" s="147"/>
      <c r="G910" s="148"/>
      <c r="J910" s="126"/>
      <c r="K910" s="21"/>
      <c r="L910" s="149"/>
      <c r="M910" s="127"/>
      <c r="N910" s="150"/>
      <c r="P910" s="151"/>
      <c r="Q910" s="152"/>
      <c r="T910" s="130"/>
      <c r="U910" s="23"/>
      <c r="V910" s="153"/>
      <c r="W910" s="131"/>
      <c r="X910" s="154"/>
      <c r="Y910" s="23"/>
      <c r="Z910" s="152"/>
    </row>
    <row r="911" spans="1:26" x14ac:dyDescent="0.25">
      <c r="A911" s="116">
        <v>390</v>
      </c>
      <c r="B911" s="36" t="s">
        <v>66</v>
      </c>
      <c r="C911" s="148"/>
      <c r="D911" s="146">
        <v>13048659.68</v>
      </c>
      <c r="E911" s="21"/>
      <c r="F911" s="182" t="s">
        <v>302</v>
      </c>
      <c r="G911" s="148"/>
      <c r="H911" s="182" t="s">
        <v>433</v>
      </c>
      <c r="J911" s="183">
        <v>-10</v>
      </c>
      <c r="K911" s="21"/>
      <c r="L911" s="149">
        <f t="shared" ref="L911:L916" si="114">+ROUND(N911*D911/100,0)</f>
        <v>328826</v>
      </c>
      <c r="M911" s="127"/>
      <c r="N911" s="184">
        <v>2.52</v>
      </c>
      <c r="P911" s="155" t="s">
        <v>302</v>
      </c>
      <c r="Q911" s="152"/>
      <c r="R911" s="155" t="s">
        <v>434</v>
      </c>
      <c r="T911" s="159">
        <v>-10</v>
      </c>
      <c r="U911" s="23"/>
      <c r="V911" s="153">
        <v>272053</v>
      </c>
      <c r="W911" s="131"/>
      <c r="X911" s="162">
        <v>2.08</v>
      </c>
      <c r="Y911" s="23"/>
      <c r="Z911" s="152">
        <f t="shared" ref="Z911:Z916" si="115">+V911-L911</f>
        <v>-56773</v>
      </c>
    </row>
    <row r="912" spans="1:26" x14ac:dyDescent="0.25">
      <c r="A912" s="116">
        <v>392.01</v>
      </c>
      <c r="B912" s="36" t="s">
        <v>416</v>
      </c>
      <c r="C912" s="148"/>
      <c r="D912" s="146">
        <v>1630618.64</v>
      </c>
      <c r="E912" s="21"/>
      <c r="F912" s="182" t="s">
        <v>302</v>
      </c>
      <c r="G912" s="148"/>
      <c r="H912" s="182" t="s">
        <v>435</v>
      </c>
      <c r="J912" s="183">
        <v>10</v>
      </c>
      <c r="K912" s="21"/>
      <c r="L912" s="149">
        <f t="shared" si="114"/>
        <v>91315</v>
      </c>
      <c r="M912" s="127"/>
      <c r="N912" s="184">
        <v>5.6</v>
      </c>
      <c r="P912" s="155" t="s">
        <v>302</v>
      </c>
      <c r="Q912" s="152"/>
      <c r="R912" s="155" t="s">
        <v>436</v>
      </c>
      <c r="T912" s="159">
        <v>10</v>
      </c>
      <c r="U912" s="23"/>
      <c r="V912" s="153">
        <v>47369</v>
      </c>
      <c r="W912" s="131"/>
      <c r="X912" s="162">
        <v>2.9</v>
      </c>
      <c r="Y912" s="23"/>
      <c r="Z912" s="152">
        <f t="shared" si="115"/>
        <v>-43946</v>
      </c>
    </row>
    <row r="913" spans="1:26" x14ac:dyDescent="0.25">
      <c r="A913" s="116">
        <v>392.05</v>
      </c>
      <c r="B913" s="36" t="s">
        <v>419</v>
      </c>
      <c r="C913" s="148"/>
      <c r="D913" s="146">
        <v>4697409.96</v>
      </c>
      <c r="E913" s="21"/>
      <c r="F913" s="182" t="s">
        <v>302</v>
      </c>
      <c r="G913" s="148"/>
      <c r="H913" s="182" t="s">
        <v>437</v>
      </c>
      <c r="J913" s="183">
        <v>10</v>
      </c>
      <c r="K913" s="21"/>
      <c r="L913" s="149">
        <f t="shared" si="114"/>
        <v>238159</v>
      </c>
      <c r="M913" s="127"/>
      <c r="N913" s="184">
        <v>5.07</v>
      </c>
      <c r="P913" s="155" t="s">
        <v>302</v>
      </c>
      <c r="Q913" s="152"/>
      <c r="R913" s="155" t="s">
        <v>438</v>
      </c>
      <c r="T913" s="159">
        <v>10</v>
      </c>
      <c r="U913" s="23"/>
      <c r="V913" s="153">
        <v>161319</v>
      </c>
      <c r="W913" s="131"/>
      <c r="X913" s="162">
        <v>3.43</v>
      </c>
      <c r="Y913" s="23"/>
      <c r="Z913" s="152">
        <f t="shared" si="115"/>
        <v>-76840</v>
      </c>
    </row>
    <row r="914" spans="1:26" x14ac:dyDescent="0.25">
      <c r="A914" s="116">
        <v>392.09</v>
      </c>
      <c r="B914" s="36" t="s">
        <v>422</v>
      </c>
      <c r="C914" s="148"/>
      <c r="D914" s="146">
        <v>703892.07</v>
      </c>
      <c r="E914" s="21"/>
      <c r="F914" s="182" t="s">
        <v>302</v>
      </c>
      <c r="G914" s="148"/>
      <c r="H914" s="182" t="s">
        <v>439</v>
      </c>
      <c r="J914" s="183">
        <v>15</v>
      </c>
      <c r="K914" s="21"/>
      <c r="L914" s="149">
        <f t="shared" si="114"/>
        <v>16753</v>
      </c>
      <c r="M914" s="127"/>
      <c r="N914" s="184">
        <v>2.38</v>
      </c>
      <c r="P914" s="155" t="s">
        <v>302</v>
      </c>
      <c r="Q914" s="152"/>
      <c r="R914" s="155" t="s">
        <v>439</v>
      </c>
      <c r="T914" s="159">
        <v>10</v>
      </c>
      <c r="U914" s="23"/>
      <c r="V914" s="153">
        <v>16149</v>
      </c>
      <c r="W914" s="131"/>
      <c r="X914" s="162">
        <v>2.29</v>
      </c>
      <c r="Y914" s="23"/>
      <c r="Z914" s="152">
        <f t="shared" si="115"/>
        <v>-604</v>
      </c>
    </row>
    <row r="915" spans="1:26" x14ac:dyDescent="0.25">
      <c r="A915" s="116">
        <v>396.03</v>
      </c>
      <c r="B915" s="36" t="s">
        <v>425</v>
      </c>
      <c r="C915" s="148"/>
      <c r="D915" s="146">
        <v>2425308.39</v>
      </c>
      <c r="E915" s="21"/>
      <c r="F915" s="182" t="s">
        <v>302</v>
      </c>
      <c r="G915" s="148"/>
      <c r="H915" s="182" t="s">
        <v>440</v>
      </c>
      <c r="J915" s="183">
        <v>10</v>
      </c>
      <c r="K915" s="21"/>
      <c r="L915" s="149">
        <f t="shared" si="114"/>
        <v>137272</v>
      </c>
      <c r="M915" s="127"/>
      <c r="N915" s="184">
        <v>5.66</v>
      </c>
      <c r="P915" s="155" t="s">
        <v>302</v>
      </c>
      <c r="Q915" s="152"/>
      <c r="R915" s="155" t="s">
        <v>441</v>
      </c>
      <c r="T915" s="159">
        <v>10</v>
      </c>
      <c r="U915" s="23"/>
      <c r="V915" s="153">
        <v>230136</v>
      </c>
      <c r="W915" s="131"/>
      <c r="X915" s="162">
        <v>9.49</v>
      </c>
      <c r="Y915" s="23"/>
      <c r="Z915" s="152">
        <f t="shared" si="115"/>
        <v>92864</v>
      </c>
    </row>
    <row r="916" spans="1:26" x14ac:dyDescent="0.25">
      <c r="A916" s="116">
        <v>396.07</v>
      </c>
      <c r="B916" s="36" t="s">
        <v>428</v>
      </c>
      <c r="C916" s="148"/>
      <c r="D916" s="146">
        <v>6311534.4199999999</v>
      </c>
      <c r="E916" s="21"/>
      <c r="F916" s="182" t="s">
        <v>302</v>
      </c>
      <c r="G916" s="148"/>
      <c r="H916" s="182" t="s">
        <v>442</v>
      </c>
      <c r="J916" s="183">
        <v>15</v>
      </c>
      <c r="K916" s="21"/>
      <c r="L916" s="149">
        <f t="shared" si="114"/>
        <v>380586</v>
      </c>
      <c r="M916" s="127"/>
      <c r="N916" s="184">
        <v>6.03</v>
      </c>
      <c r="P916" s="155" t="s">
        <v>302</v>
      </c>
      <c r="Q916" s="152"/>
      <c r="R916" s="155" t="s">
        <v>443</v>
      </c>
      <c r="T916" s="159">
        <v>15</v>
      </c>
      <c r="U916" s="23"/>
      <c r="V916" s="153">
        <v>248041</v>
      </c>
      <c r="W916" s="131"/>
      <c r="X916" s="162">
        <v>3.93</v>
      </c>
      <c r="Y916" s="23"/>
      <c r="Z916" s="152">
        <f t="shared" si="115"/>
        <v>-132545</v>
      </c>
    </row>
    <row r="917" spans="1:26" x14ac:dyDescent="0.25">
      <c r="A917" s="136"/>
      <c r="B917" s="50" t="s">
        <v>444</v>
      </c>
      <c r="C917" s="148"/>
      <c r="D917" s="205">
        <f>+SUBTOTAL(9,D911:D916)</f>
        <v>28817423.160000004</v>
      </c>
      <c r="E917" s="51"/>
      <c r="F917" s="147"/>
      <c r="G917" s="148"/>
      <c r="J917" s="126"/>
      <c r="K917" s="51"/>
      <c r="L917" s="206">
        <f>+SUBTOTAL(9,L911:L916)</f>
        <v>1192911</v>
      </c>
      <c r="M917" s="138"/>
      <c r="N917" s="196">
        <f>+ROUND(L917/$D917*100,2)</f>
        <v>4.1399999999999997</v>
      </c>
      <c r="P917" s="151"/>
      <c r="Q917" s="152"/>
      <c r="T917" s="130"/>
      <c r="U917" s="52"/>
      <c r="V917" s="207">
        <f>+SUBTOTAL(9,V911:V916)</f>
        <v>975067</v>
      </c>
      <c r="W917" s="142"/>
      <c r="X917" s="197">
        <f>+ROUND(V917/D917*100,2)</f>
        <v>3.38</v>
      </c>
      <c r="Y917" s="23"/>
      <c r="Z917" s="208">
        <f>+SUBTOTAL(9,Z911:Z916)</f>
        <v>-217844</v>
      </c>
    </row>
    <row r="918" spans="1:26" x14ac:dyDescent="0.25">
      <c r="A918" s="136"/>
      <c r="B918" s="50"/>
      <c r="C918" s="148"/>
      <c r="D918" s="175"/>
      <c r="E918" s="51"/>
      <c r="F918" s="147"/>
      <c r="G918" s="148"/>
      <c r="J918" s="126"/>
      <c r="K918" s="51"/>
      <c r="L918" s="178"/>
      <c r="M918" s="138"/>
      <c r="N918" s="196"/>
      <c r="P918" s="151"/>
      <c r="Q918" s="152"/>
      <c r="T918" s="130"/>
      <c r="U918" s="52"/>
      <c r="V918" s="181"/>
      <c r="W918" s="142"/>
      <c r="X918" s="197"/>
      <c r="Y918" s="23"/>
      <c r="Z918" s="152"/>
    </row>
    <row r="919" spans="1:26" x14ac:dyDescent="0.25">
      <c r="A919" s="136"/>
      <c r="B919" s="74" t="s">
        <v>445</v>
      </c>
      <c r="C919" s="148"/>
      <c r="D919" s="146"/>
      <c r="E919" s="21"/>
      <c r="F919" s="147"/>
      <c r="G919" s="148"/>
      <c r="J919" s="126"/>
      <c r="K919" s="21"/>
      <c r="L919" s="149"/>
      <c r="M919" s="127"/>
      <c r="N919" s="150"/>
      <c r="P919" s="151"/>
      <c r="Q919" s="152"/>
      <c r="T919" s="130"/>
      <c r="U919" s="23"/>
      <c r="V919" s="153"/>
      <c r="W919" s="131"/>
      <c r="X919" s="154"/>
      <c r="Y919" s="23"/>
      <c r="Z919" s="152"/>
    </row>
    <row r="920" spans="1:26" x14ac:dyDescent="0.25">
      <c r="A920" s="116">
        <v>389.2</v>
      </c>
      <c r="B920" s="36" t="s">
        <v>64</v>
      </c>
      <c r="C920" s="148"/>
      <c r="D920" s="146">
        <v>74246.25</v>
      </c>
      <c r="E920" s="21"/>
      <c r="F920" s="182" t="s">
        <v>302</v>
      </c>
      <c r="G920" s="148"/>
      <c r="H920" s="182" t="s">
        <v>446</v>
      </c>
      <c r="J920" s="183">
        <v>0</v>
      </c>
      <c r="K920" s="21"/>
      <c r="L920" s="149">
        <f t="shared" ref="L920:L926" si="116">+ROUND(N920*D920/100,0)</f>
        <v>1470</v>
      </c>
      <c r="M920" s="127"/>
      <c r="N920" s="184">
        <v>1.98</v>
      </c>
      <c r="P920" s="155" t="s">
        <v>302</v>
      </c>
      <c r="Q920" s="152"/>
      <c r="R920" s="155" t="s">
        <v>351</v>
      </c>
      <c r="T920" s="159">
        <v>0</v>
      </c>
      <c r="U920" s="23"/>
      <c r="V920" s="153">
        <v>1396</v>
      </c>
      <c r="W920" s="131"/>
      <c r="X920" s="162">
        <v>1.88</v>
      </c>
      <c r="Y920" s="23"/>
      <c r="Z920" s="152">
        <f t="shared" ref="Z920:Z926" si="117">+V920-L920</f>
        <v>-74</v>
      </c>
    </row>
    <row r="921" spans="1:26" x14ac:dyDescent="0.25">
      <c r="A921" s="116">
        <v>390</v>
      </c>
      <c r="B921" s="36" t="s">
        <v>66</v>
      </c>
      <c r="C921" s="148"/>
      <c r="D921" s="146">
        <v>18886379.16</v>
      </c>
      <c r="E921" s="21"/>
      <c r="F921" s="182" t="s">
        <v>302</v>
      </c>
      <c r="G921" s="148"/>
      <c r="H921" s="182" t="s">
        <v>415</v>
      </c>
      <c r="J921" s="183">
        <v>-15</v>
      </c>
      <c r="K921" s="21"/>
      <c r="L921" s="149">
        <f t="shared" si="116"/>
        <v>368284</v>
      </c>
      <c r="M921" s="127"/>
      <c r="N921" s="184">
        <v>1.95</v>
      </c>
      <c r="P921" s="155" t="s">
        <v>302</v>
      </c>
      <c r="Q921" s="152"/>
      <c r="R921" s="155" t="s">
        <v>253</v>
      </c>
      <c r="T921" s="159">
        <v>-20</v>
      </c>
      <c r="U921" s="23"/>
      <c r="V921" s="153">
        <v>482109</v>
      </c>
      <c r="W921" s="131"/>
      <c r="X921" s="162">
        <v>2.5499999999999998</v>
      </c>
      <c r="Y921" s="23"/>
      <c r="Z921" s="152">
        <f t="shared" si="117"/>
        <v>113825</v>
      </c>
    </row>
    <row r="922" spans="1:26" x14ac:dyDescent="0.25">
      <c r="A922" s="116">
        <v>392.01</v>
      </c>
      <c r="B922" s="36" t="s">
        <v>416</v>
      </c>
      <c r="C922" s="148"/>
      <c r="D922" s="146">
        <v>4665154.66</v>
      </c>
      <c r="E922" s="21"/>
      <c r="F922" s="182" t="s">
        <v>302</v>
      </c>
      <c r="G922" s="148"/>
      <c r="H922" s="182" t="s">
        <v>447</v>
      </c>
      <c r="J922" s="183">
        <v>10</v>
      </c>
      <c r="K922" s="21"/>
      <c r="L922" s="149">
        <f t="shared" si="116"/>
        <v>272912</v>
      </c>
      <c r="M922" s="127"/>
      <c r="N922" s="184">
        <v>5.85</v>
      </c>
      <c r="P922" s="155" t="s">
        <v>302</v>
      </c>
      <c r="Q922" s="152"/>
      <c r="R922" s="155" t="s">
        <v>448</v>
      </c>
      <c r="T922" s="159">
        <v>10</v>
      </c>
      <c r="U922" s="23"/>
      <c r="V922" s="153">
        <v>409803</v>
      </c>
      <c r="W922" s="131"/>
      <c r="X922" s="162">
        <v>8.7799999999999994</v>
      </c>
      <c r="Y922" s="23"/>
      <c r="Z922" s="152">
        <f t="shared" si="117"/>
        <v>136891</v>
      </c>
    </row>
    <row r="923" spans="1:26" x14ac:dyDescent="0.25">
      <c r="A923" s="116">
        <v>392.05</v>
      </c>
      <c r="B923" s="36" t="s">
        <v>419</v>
      </c>
      <c r="C923" s="148"/>
      <c r="D923" s="146">
        <v>8132343.1799999997</v>
      </c>
      <c r="E923" s="21"/>
      <c r="F923" s="182" t="s">
        <v>302</v>
      </c>
      <c r="G923" s="148"/>
      <c r="H923" s="182" t="s">
        <v>443</v>
      </c>
      <c r="J923" s="183">
        <v>10</v>
      </c>
      <c r="K923" s="21"/>
      <c r="L923" s="149">
        <f t="shared" si="116"/>
        <v>460291</v>
      </c>
      <c r="M923" s="127"/>
      <c r="N923" s="184">
        <v>5.66</v>
      </c>
      <c r="P923" s="155" t="s">
        <v>302</v>
      </c>
      <c r="Q923" s="152"/>
      <c r="R923" s="155" t="s">
        <v>449</v>
      </c>
      <c r="T923" s="159">
        <v>5</v>
      </c>
      <c r="U923" s="23"/>
      <c r="V923" s="153">
        <v>558028</v>
      </c>
      <c r="W923" s="131"/>
      <c r="X923" s="162">
        <v>6.86</v>
      </c>
      <c r="Y923" s="23"/>
      <c r="Z923" s="152">
        <f t="shared" si="117"/>
        <v>97737</v>
      </c>
    </row>
    <row r="924" spans="1:26" x14ac:dyDescent="0.25">
      <c r="A924" s="116">
        <v>392.09</v>
      </c>
      <c r="B924" s="36" t="s">
        <v>422</v>
      </c>
      <c r="C924" s="148"/>
      <c r="D924" s="146">
        <v>3813731.52</v>
      </c>
      <c r="E924" s="21"/>
      <c r="F924" s="182" t="s">
        <v>302</v>
      </c>
      <c r="G924" s="148"/>
      <c r="H924" s="182" t="s">
        <v>423</v>
      </c>
      <c r="J924" s="183">
        <v>5</v>
      </c>
      <c r="K924" s="21"/>
      <c r="L924" s="149">
        <f t="shared" si="116"/>
        <v>102208</v>
      </c>
      <c r="M924" s="127"/>
      <c r="N924" s="184">
        <v>2.68</v>
      </c>
      <c r="P924" s="155" t="s">
        <v>302</v>
      </c>
      <c r="Q924" s="152"/>
      <c r="R924" s="155" t="s">
        <v>450</v>
      </c>
      <c r="T924" s="159">
        <v>5</v>
      </c>
      <c r="U924" s="23"/>
      <c r="V924" s="153">
        <v>117082</v>
      </c>
      <c r="W924" s="131"/>
      <c r="X924" s="162">
        <v>3.07</v>
      </c>
      <c r="Y924" s="23"/>
      <c r="Z924" s="152">
        <f t="shared" si="117"/>
        <v>14874</v>
      </c>
    </row>
    <row r="925" spans="1:26" x14ac:dyDescent="0.25">
      <c r="A925" s="116">
        <v>396.03</v>
      </c>
      <c r="B925" s="36" t="s">
        <v>425</v>
      </c>
      <c r="C925" s="148"/>
      <c r="D925" s="146">
        <v>4408343.9000000004</v>
      </c>
      <c r="E925" s="21"/>
      <c r="F925" s="182" t="s">
        <v>302</v>
      </c>
      <c r="G925" s="148"/>
      <c r="H925" s="182" t="s">
        <v>426</v>
      </c>
      <c r="J925" s="183">
        <v>15</v>
      </c>
      <c r="K925" s="21"/>
      <c r="L925" s="149">
        <f t="shared" si="116"/>
        <v>373387</v>
      </c>
      <c r="M925" s="127"/>
      <c r="N925" s="184">
        <v>8.4700000000000006</v>
      </c>
      <c r="P925" s="155" t="s">
        <v>302</v>
      </c>
      <c r="Q925" s="152"/>
      <c r="R925" s="155" t="s">
        <v>451</v>
      </c>
      <c r="T925" s="159">
        <v>10</v>
      </c>
      <c r="U925" s="23"/>
      <c r="V925" s="153">
        <v>656536</v>
      </c>
      <c r="W925" s="131"/>
      <c r="X925" s="162">
        <v>14.89</v>
      </c>
      <c r="Y925" s="23"/>
      <c r="Z925" s="152">
        <f t="shared" si="117"/>
        <v>283149</v>
      </c>
    </row>
    <row r="926" spans="1:26" x14ac:dyDescent="0.25">
      <c r="A926" s="116">
        <v>396.07</v>
      </c>
      <c r="B926" s="36" t="s">
        <v>428</v>
      </c>
      <c r="C926" s="148"/>
      <c r="D926" s="146">
        <v>39289376.25</v>
      </c>
      <c r="E926" s="21"/>
      <c r="F926" s="182" t="s">
        <v>302</v>
      </c>
      <c r="G926" s="148"/>
      <c r="H926" s="182" t="s">
        <v>452</v>
      </c>
      <c r="J926" s="183">
        <v>25</v>
      </c>
      <c r="K926" s="21"/>
      <c r="L926" s="149">
        <f t="shared" si="116"/>
        <v>1909464</v>
      </c>
      <c r="M926" s="127"/>
      <c r="N926" s="184">
        <v>4.8600000000000003</v>
      </c>
      <c r="P926" s="155" t="s">
        <v>302</v>
      </c>
      <c r="Q926" s="152"/>
      <c r="R926" s="155" t="s">
        <v>452</v>
      </c>
      <c r="T926" s="159">
        <v>20</v>
      </c>
      <c r="U926" s="23"/>
      <c r="V926" s="153">
        <v>2278266</v>
      </c>
      <c r="W926" s="131"/>
      <c r="X926" s="162">
        <v>5.8</v>
      </c>
      <c r="Y926" s="23"/>
      <c r="Z926" s="152">
        <f t="shared" si="117"/>
        <v>368802</v>
      </c>
    </row>
    <row r="927" spans="1:26" x14ac:dyDescent="0.25">
      <c r="A927" s="136"/>
      <c r="B927" s="50" t="s">
        <v>453</v>
      </c>
      <c r="C927" s="148"/>
      <c r="D927" s="205">
        <f>+SUBTOTAL(9,D920:D926)</f>
        <v>79269574.920000002</v>
      </c>
      <c r="E927" s="51"/>
      <c r="F927" s="147"/>
      <c r="G927" s="148"/>
      <c r="J927" s="126"/>
      <c r="K927" s="51"/>
      <c r="L927" s="206">
        <f>+SUBTOTAL(9,L920:L926)</f>
        <v>3488016</v>
      </c>
      <c r="M927" s="138"/>
      <c r="N927" s="196">
        <f>+ROUND(L927/$D927*100,2)</f>
        <v>4.4000000000000004</v>
      </c>
      <c r="P927" s="151"/>
      <c r="Q927" s="152"/>
      <c r="T927" s="130"/>
      <c r="U927" s="52"/>
      <c r="V927" s="207">
        <f>+SUBTOTAL(9,V920:V926)</f>
        <v>4503220</v>
      </c>
      <c r="W927" s="142"/>
      <c r="X927" s="197">
        <f>+ROUND(V927/D927*100,2)</f>
        <v>5.68</v>
      </c>
      <c r="Y927" s="23"/>
      <c r="Z927" s="208">
        <f>+SUBTOTAL(9,Z920:Z926)</f>
        <v>1015204</v>
      </c>
    </row>
    <row r="928" spans="1:26" x14ac:dyDescent="0.25">
      <c r="A928" s="136"/>
      <c r="B928" s="50"/>
      <c r="C928" s="148"/>
      <c r="D928" s="175"/>
      <c r="E928" s="51"/>
      <c r="F928" s="147"/>
      <c r="G928" s="148"/>
      <c r="J928" s="126"/>
      <c r="K928" s="51"/>
      <c r="L928" s="178"/>
      <c r="M928" s="138"/>
      <c r="N928" s="196"/>
      <c r="P928" s="151"/>
      <c r="Q928" s="152"/>
      <c r="T928" s="130"/>
      <c r="U928" s="52"/>
      <c r="V928" s="181"/>
      <c r="W928" s="142"/>
      <c r="X928" s="197"/>
      <c r="Y928" s="23"/>
      <c r="Z928" s="152"/>
    </row>
    <row r="929" spans="1:26" x14ac:dyDescent="0.25">
      <c r="A929" s="116"/>
      <c r="B929" s="74" t="s">
        <v>454</v>
      </c>
      <c r="C929" s="148"/>
      <c r="D929" s="146"/>
      <c r="E929" s="21"/>
      <c r="F929" s="147"/>
      <c r="G929" s="148"/>
      <c r="J929" s="126"/>
      <c r="K929" s="21"/>
      <c r="L929" s="149"/>
      <c r="M929" s="127"/>
      <c r="N929" s="150"/>
      <c r="P929" s="151"/>
      <c r="Q929" s="152"/>
      <c r="T929" s="130"/>
      <c r="U929" s="23"/>
      <c r="V929" s="153"/>
      <c r="W929" s="131"/>
      <c r="X929" s="154"/>
      <c r="Y929" s="23"/>
      <c r="Z929" s="152"/>
    </row>
    <row r="930" spans="1:26" x14ac:dyDescent="0.25">
      <c r="A930" s="116">
        <v>390</v>
      </c>
      <c r="B930" s="36" t="s">
        <v>66</v>
      </c>
      <c r="C930" s="148"/>
      <c r="D930" s="146">
        <v>3469186.36</v>
      </c>
      <c r="E930" s="21"/>
      <c r="F930" s="182" t="s">
        <v>302</v>
      </c>
      <c r="G930" s="148"/>
      <c r="H930" s="182" t="s">
        <v>260</v>
      </c>
      <c r="J930" s="183">
        <v>-20</v>
      </c>
      <c r="K930" s="21"/>
      <c r="L930" s="149">
        <f t="shared" ref="L930:L935" si="118">+ROUND(N930*D930/100,0)</f>
        <v>59323</v>
      </c>
      <c r="M930" s="127"/>
      <c r="N930" s="184">
        <v>1.71</v>
      </c>
      <c r="P930" s="155" t="s">
        <v>302</v>
      </c>
      <c r="Q930" s="152"/>
      <c r="R930" s="155" t="s">
        <v>323</v>
      </c>
      <c r="T930" s="159">
        <v>-20</v>
      </c>
      <c r="U930" s="23"/>
      <c r="V930" s="153">
        <v>69083</v>
      </c>
      <c r="W930" s="131"/>
      <c r="X930" s="162">
        <v>1.99</v>
      </c>
      <c r="Y930" s="23"/>
      <c r="Z930" s="152">
        <f t="shared" ref="Z930:Z935" si="119">+V930-L930</f>
        <v>9760</v>
      </c>
    </row>
    <row r="931" spans="1:26" x14ac:dyDescent="0.25">
      <c r="A931" s="116">
        <v>392.01</v>
      </c>
      <c r="B931" s="36" t="s">
        <v>416</v>
      </c>
      <c r="C931" s="148"/>
      <c r="D931" s="146">
        <v>1156271.22</v>
      </c>
      <c r="E931" s="21"/>
      <c r="F931" s="182" t="s">
        <v>302</v>
      </c>
      <c r="G931" s="148"/>
      <c r="H931" s="182" t="s">
        <v>427</v>
      </c>
      <c r="J931" s="183">
        <v>20</v>
      </c>
      <c r="K931" s="21"/>
      <c r="L931" s="149">
        <f t="shared" si="118"/>
        <v>40238</v>
      </c>
      <c r="M931" s="127"/>
      <c r="N931" s="184">
        <v>3.48</v>
      </c>
      <c r="P931" s="155" t="s">
        <v>302</v>
      </c>
      <c r="Q931" s="152"/>
      <c r="R931" s="155" t="s">
        <v>418</v>
      </c>
      <c r="T931" s="159">
        <v>10</v>
      </c>
      <c r="U931" s="23"/>
      <c r="V931" s="153">
        <v>99760</v>
      </c>
      <c r="W931" s="131"/>
      <c r="X931" s="162">
        <v>8.6300000000000008</v>
      </c>
      <c r="Y931" s="23"/>
      <c r="Z931" s="152">
        <f t="shared" si="119"/>
        <v>59522</v>
      </c>
    </row>
    <row r="932" spans="1:26" x14ac:dyDescent="0.25">
      <c r="A932" s="116">
        <v>392.05</v>
      </c>
      <c r="B932" s="36" t="s">
        <v>419</v>
      </c>
      <c r="C932" s="148"/>
      <c r="D932" s="146">
        <v>997850.09</v>
      </c>
      <c r="E932" s="21"/>
      <c r="F932" s="182" t="s">
        <v>302</v>
      </c>
      <c r="G932" s="148"/>
      <c r="H932" s="182" t="s">
        <v>455</v>
      </c>
      <c r="J932" s="183">
        <v>15</v>
      </c>
      <c r="K932" s="21"/>
      <c r="L932" s="149">
        <f t="shared" si="118"/>
        <v>44803</v>
      </c>
      <c r="M932" s="127"/>
      <c r="N932" s="184">
        <v>4.49</v>
      </c>
      <c r="P932" s="155" t="s">
        <v>302</v>
      </c>
      <c r="Q932" s="152"/>
      <c r="R932" s="155" t="s">
        <v>456</v>
      </c>
      <c r="T932" s="159">
        <v>10</v>
      </c>
      <c r="U932" s="23"/>
      <c r="V932" s="153">
        <v>53021</v>
      </c>
      <c r="W932" s="131"/>
      <c r="X932" s="162">
        <v>5.31</v>
      </c>
      <c r="Y932" s="23"/>
      <c r="Z932" s="152">
        <f t="shared" si="119"/>
        <v>8218</v>
      </c>
    </row>
    <row r="933" spans="1:26" x14ac:dyDescent="0.25">
      <c r="A933" s="116">
        <v>392.09</v>
      </c>
      <c r="B933" s="36" t="s">
        <v>422</v>
      </c>
      <c r="C933" s="148"/>
      <c r="D933" s="146">
        <v>468382.02</v>
      </c>
      <c r="E933" s="21"/>
      <c r="F933" s="182" t="s">
        <v>302</v>
      </c>
      <c r="G933" s="148"/>
      <c r="H933" s="182" t="s">
        <v>457</v>
      </c>
      <c r="J933" s="183">
        <v>5</v>
      </c>
      <c r="K933" s="21"/>
      <c r="L933" s="149">
        <f t="shared" si="118"/>
        <v>10866</v>
      </c>
      <c r="M933" s="127"/>
      <c r="N933" s="184">
        <v>2.3199999999999998</v>
      </c>
      <c r="P933" s="155" t="s">
        <v>302</v>
      </c>
      <c r="Q933" s="152"/>
      <c r="R933" s="155" t="s">
        <v>458</v>
      </c>
      <c r="T933" s="159">
        <v>5</v>
      </c>
      <c r="U933" s="23"/>
      <c r="V933" s="153">
        <v>12545</v>
      </c>
      <c r="W933" s="131"/>
      <c r="X933" s="162">
        <v>2.68</v>
      </c>
      <c r="Y933" s="23"/>
      <c r="Z933" s="152">
        <f t="shared" si="119"/>
        <v>1679</v>
      </c>
    </row>
    <row r="934" spans="1:26" x14ac:dyDescent="0.25">
      <c r="A934" s="116">
        <v>396.03</v>
      </c>
      <c r="B934" s="36" t="s">
        <v>425</v>
      </c>
      <c r="C934" s="148"/>
      <c r="D934" s="146">
        <v>1447080.32</v>
      </c>
      <c r="E934" s="21"/>
      <c r="F934" s="182" t="s">
        <v>302</v>
      </c>
      <c r="G934" s="148"/>
      <c r="H934" s="182" t="s">
        <v>459</v>
      </c>
      <c r="J934" s="183">
        <v>15</v>
      </c>
      <c r="K934" s="21"/>
      <c r="L934" s="149">
        <f t="shared" si="118"/>
        <v>104190</v>
      </c>
      <c r="M934" s="127"/>
      <c r="N934" s="184">
        <v>7.2</v>
      </c>
      <c r="P934" s="155" t="s">
        <v>302</v>
      </c>
      <c r="Q934" s="152"/>
      <c r="R934" s="155" t="s">
        <v>460</v>
      </c>
      <c r="T934" s="159">
        <v>10</v>
      </c>
      <c r="U934" s="23"/>
      <c r="V934" s="153">
        <v>176663</v>
      </c>
      <c r="W934" s="131"/>
      <c r="X934" s="162">
        <v>12.21</v>
      </c>
      <c r="Y934" s="23"/>
      <c r="Z934" s="152">
        <f t="shared" si="119"/>
        <v>72473</v>
      </c>
    </row>
    <row r="935" spans="1:26" x14ac:dyDescent="0.25">
      <c r="A935" s="116">
        <v>396.07</v>
      </c>
      <c r="B935" s="36" t="s">
        <v>428</v>
      </c>
      <c r="C935" s="148"/>
      <c r="D935" s="146">
        <v>2265611.14</v>
      </c>
      <c r="E935" s="21"/>
      <c r="F935" s="182" t="s">
        <v>302</v>
      </c>
      <c r="G935" s="148"/>
      <c r="H935" s="182" t="s">
        <v>461</v>
      </c>
      <c r="J935" s="183">
        <v>15</v>
      </c>
      <c r="K935" s="21"/>
      <c r="L935" s="149">
        <f t="shared" si="118"/>
        <v>112827</v>
      </c>
      <c r="M935" s="127"/>
      <c r="N935" s="184">
        <v>4.9800000000000004</v>
      </c>
      <c r="P935" s="155" t="s">
        <v>302</v>
      </c>
      <c r="Q935" s="152"/>
      <c r="R935" s="155" t="s">
        <v>455</v>
      </c>
      <c r="T935" s="159">
        <v>15</v>
      </c>
      <c r="U935" s="23"/>
      <c r="V935" s="153">
        <v>126665</v>
      </c>
      <c r="W935" s="131"/>
      <c r="X935" s="162">
        <v>5.59</v>
      </c>
      <c r="Y935" s="23"/>
      <c r="Z935" s="152">
        <f t="shared" si="119"/>
        <v>13838</v>
      </c>
    </row>
    <row r="936" spans="1:26" x14ac:dyDescent="0.25">
      <c r="A936" s="136"/>
      <c r="B936" s="50" t="s">
        <v>462</v>
      </c>
      <c r="C936" s="148"/>
      <c r="D936" s="205">
        <f>+SUBTOTAL(9,D930:D935)</f>
        <v>9804381.1500000004</v>
      </c>
      <c r="E936" s="51"/>
      <c r="F936" s="147"/>
      <c r="G936" s="148"/>
      <c r="J936" s="126"/>
      <c r="K936" s="51"/>
      <c r="L936" s="206">
        <f>+SUBTOTAL(9,L930:L935)</f>
        <v>372247</v>
      </c>
      <c r="M936" s="138"/>
      <c r="N936" s="196">
        <f>+ROUND(L936/$D936*100,2)</f>
        <v>3.8</v>
      </c>
      <c r="P936" s="151"/>
      <c r="Q936" s="152"/>
      <c r="T936" s="130"/>
      <c r="U936" s="52"/>
      <c r="V936" s="207">
        <f>+SUBTOTAL(9,V930:V935)</f>
        <v>537737</v>
      </c>
      <c r="W936" s="142"/>
      <c r="X936" s="197">
        <f>+ROUND(V936/D936*100,2)</f>
        <v>5.48</v>
      </c>
      <c r="Y936" s="23"/>
      <c r="Z936" s="208">
        <f>+SUBTOTAL(9,Z930:Z935)</f>
        <v>165490</v>
      </c>
    </row>
    <row r="937" spans="1:26" x14ac:dyDescent="0.25">
      <c r="A937" s="116"/>
      <c r="B937" s="21"/>
      <c r="C937" s="148"/>
      <c r="D937" s="146"/>
      <c r="E937" s="21"/>
      <c r="F937" s="147"/>
      <c r="G937" s="148"/>
      <c r="J937" s="126"/>
      <c r="K937" s="21"/>
      <c r="L937" s="149"/>
      <c r="M937" s="127"/>
      <c r="N937" s="150"/>
      <c r="P937" s="151"/>
      <c r="Q937" s="152"/>
      <c r="T937" s="130"/>
      <c r="U937" s="23"/>
      <c r="V937" s="153"/>
      <c r="W937" s="131"/>
      <c r="X937" s="154"/>
      <c r="Y937" s="23"/>
      <c r="Z937" s="152"/>
    </row>
    <row r="938" spans="1:26" x14ac:dyDescent="0.25">
      <c r="A938" s="136"/>
      <c r="B938" s="74" t="s">
        <v>463</v>
      </c>
      <c r="C938" s="148"/>
      <c r="D938" s="146"/>
      <c r="E938" s="21"/>
      <c r="F938" s="147"/>
      <c r="G938" s="148"/>
      <c r="J938" s="126"/>
      <c r="K938" s="21"/>
      <c r="L938" s="149"/>
      <c r="M938" s="127"/>
      <c r="N938" s="150"/>
      <c r="P938" s="151"/>
      <c r="Q938" s="152"/>
      <c r="T938" s="130"/>
      <c r="U938" s="23"/>
      <c r="V938" s="153"/>
      <c r="W938" s="131"/>
      <c r="X938" s="154"/>
      <c r="Y938" s="23"/>
      <c r="Z938" s="152"/>
    </row>
    <row r="939" spans="1:26" x14ac:dyDescent="0.25">
      <c r="A939" s="116">
        <v>389.2</v>
      </c>
      <c r="B939" s="36" t="s">
        <v>64</v>
      </c>
      <c r="C939" s="148"/>
      <c r="D939" s="146">
        <v>82178.45</v>
      </c>
      <c r="E939" s="21"/>
      <c r="F939" s="182" t="s">
        <v>302</v>
      </c>
      <c r="G939" s="148"/>
      <c r="H939" s="182" t="s">
        <v>464</v>
      </c>
      <c r="J939" s="183">
        <v>0</v>
      </c>
      <c r="K939" s="21"/>
      <c r="L939" s="149">
        <f t="shared" ref="L939:L946" si="120">+ROUND(N939*D939/100,0)</f>
        <v>1668</v>
      </c>
      <c r="M939" s="127"/>
      <c r="N939" s="184">
        <v>2.0299999999999998</v>
      </c>
      <c r="P939" s="155" t="s">
        <v>302</v>
      </c>
      <c r="Q939" s="152"/>
      <c r="R939" s="155" t="s">
        <v>379</v>
      </c>
      <c r="T939" s="159">
        <v>0</v>
      </c>
      <c r="U939" s="23"/>
      <c r="V939" s="153">
        <v>1684</v>
      </c>
      <c r="W939" s="131"/>
      <c r="X939" s="162">
        <v>2.0499999999999998</v>
      </c>
      <c r="Y939" s="23"/>
      <c r="Z939" s="152">
        <f t="shared" ref="Z939:Z946" si="121">+V939-L939</f>
        <v>16</v>
      </c>
    </row>
    <row r="940" spans="1:26" x14ac:dyDescent="0.25">
      <c r="A940" s="116">
        <v>390</v>
      </c>
      <c r="B940" s="36" t="s">
        <v>66</v>
      </c>
      <c r="C940" s="148"/>
      <c r="D940" s="146">
        <v>97285008.349999994</v>
      </c>
      <c r="E940" s="21"/>
      <c r="F940" s="182" t="s">
        <v>302</v>
      </c>
      <c r="G940" s="148"/>
      <c r="H940" s="182" t="s">
        <v>415</v>
      </c>
      <c r="J940" s="183">
        <v>5</v>
      </c>
      <c r="K940" s="21"/>
      <c r="L940" s="149">
        <f t="shared" si="120"/>
        <v>1488461</v>
      </c>
      <c r="M940" s="127"/>
      <c r="N940" s="184">
        <v>1.53</v>
      </c>
      <c r="P940" s="155" t="s">
        <v>302</v>
      </c>
      <c r="Q940" s="152"/>
      <c r="R940" s="155" t="s">
        <v>379</v>
      </c>
      <c r="T940" s="159">
        <v>-20</v>
      </c>
      <c r="U940" s="23"/>
      <c r="V940" s="153">
        <v>2479237</v>
      </c>
      <c r="W940" s="131"/>
      <c r="X940" s="162">
        <v>2.5499999999999998</v>
      </c>
      <c r="Y940" s="23"/>
      <c r="Z940" s="152">
        <f t="shared" si="121"/>
        <v>990776</v>
      </c>
    </row>
    <row r="941" spans="1:26" x14ac:dyDescent="0.25">
      <c r="A941" s="116">
        <v>392.01</v>
      </c>
      <c r="B941" s="36" t="s">
        <v>416</v>
      </c>
      <c r="C941" s="148"/>
      <c r="D941" s="146">
        <v>15949392.029999999</v>
      </c>
      <c r="E941" s="21"/>
      <c r="F941" s="182" t="s">
        <v>302</v>
      </c>
      <c r="G941" s="148"/>
      <c r="H941" s="182" t="s">
        <v>465</v>
      </c>
      <c r="J941" s="183">
        <v>10</v>
      </c>
      <c r="K941" s="21"/>
      <c r="L941" s="149">
        <f t="shared" si="120"/>
        <v>803849</v>
      </c>
      <c r="M941" s="127"/>
      <c r="N941" s="184">
        <v>5.04</v>
      </c>
      <c r="P941" s="155" t="s">
        <v>302</v>
      </c>
      <c r="Q941" s="152"/>
      <c r="R941" s="155" t="s">
        <v>435</v>
      </c>
      <c r="T941" s="159">
        <v>10</v>
      </c>
      <c r="U941" s="23"/>
      <c r="V941" s="153">
        <v>1423417</v>
      </c>
      <c r="W941" s="131"/>
      <c r="X941" s="162">
        <v>8.92</v>
      </c>
      <c r="Y941" s="23"/>
      <c r="Z941" s="152">
        <f t="shared" si="121"/>
        <v>619568</v>
      </c>
    </row>
    <row r="942" spans="1:26" x14ac:dyDescent="0.25">
      <c r="A942" s="116">
        <v>392.3</v>
      </c>
      <c r="B942" s="36" t="s">
        <v>466</v>
      </c>
      <c r="C942" s="148"/>
      <c r="D942" s="146">
        <v>1860982.02</v>
      </c>
      <c r="E942" s="21"/>
      <c r="F942" s="182" t="s">
        <v>302</v>
      </c>
      <c r="G942" s="148"/>
      <c r="H942" s="182" t="s">
        <v>467</v>
      </c>
      <c r="J942" s="183">
        <v>64</v>
      </c>
      <c r="K942" s="21"/>
      <c r="L942" s="149">
        <f t="shared" si="120"/>
        <v>46711</v>
      </c>
      <c r="M942" s="127"/>
      <c r="N942" s="184">
        <v>2.5099999999999998</v>
      </c>
      <c r="P942" s="155" t="s">
        <v>302</v>
      </c>
      <c r="Q942" s="152"/>
      <c r="R942" s="155" t="s">
        <v>467</v>
      </c>
      <c r="T942" s="159">
        <v>20</v>
      </c>
      <c r="U942" s="23"/>
      <c r="V942" s="153">
        <v>115964</v>
      </c>
      <c r="W942" s="131"/>
      <c r="X942" s="162">
        <v>6.23</v>
      </c>
      <c r="Y942" s="23"/>
      <c r="Z942" s="152">
        <f t="shared" si="121"/>
        <v>69253</v>
      </c>
    </row>
    <row r="943" spans="1:26" x14ac:dyDescent="0.25">
      <c r="A943" s="116">
        <v>392.05</v>
      </c>
      <c r="B943" s="36" t="s">
        <v>419</v>
      </c>
      <c r="C943" s="148"/>
      <c r="D943" s="146">
        <v>23843697.399999999</v>
      </c>
      <c r="E943" s="21"/>
      <c r="F943" s="182" t="s">
        <v>302</v>
      </c>
      <c r="G943" s="148"/>
      <c r="H943" s="182" t="s">
        <v>449</v>
      </c>
      <c r="J943" s="183">
        <v>10</v>
      </c>
      <c r="K943" s="21"/>
      <c r="L943" s="149">
        <f t="shared" si="120"/>
        <v>1087273</v>
      </c>
      <c r="M943" s="127"/>
      <c r="N943" s="184">
        <v>4.5599999999999996</v>
      </c>
      <c r="P943" s="155" t="s">
        <v>302</v>
      </c>
      <c r="Q943" s="152"/>
      <c r="R943" s="155" t="s">
        <v>456</v>
      </c>
      <c r="T943" s="159">
        <v>5</v>
      </c>
      <c r="U943" s="23"/>
      <c r="V943" s="153">
        <v>1520826</v>
      </c>
      <c r="W943" s="131"/>
      <c r="X943" s="162">
        <v>6.38</v>
      </c>
      <c r="Y943" s="23"/>
      <c r="Z943" s="152">
        <f t="shared" si="121"/>
        <v>433553</v>
      </c>
    </row>
    <row r="944" spans="1:26" x14ac:dyDescent="0.25">
      <c r="A944" s="116">
        <v>392.09</v>
      </c>
      <c r="B944" s="36" t="s">
        <v>422</v>
      </c>
      <c r="C944" s="148"/>
      <c r="D944" s="146">
        <v>8667451.8900000006</v>
      </c>
      <c r="E944" s="21"/>
      <c r="F944" s="182" t="s">
        <v>302</v>
      </c>
      <c r="G944" s="148"/>
      <c r="H944" s="182" t="s">
        <v>423</v>
      </c>
      <c r="J944" s="183">
        <v>25</v>
      </c>
      <c r="K944" s="21"/>
      <c r="L944" s="149">
        <f t="shared" si="120"/>
        <v>165548</v>
      </c>
      <c r="M944" s="127"/>
      <c r="N944" s="184">
        <v>1.91</v>
      </c>
      <c r="P944" s="155" t="s">
        <v>302</v>
      </c>
      <c r="Q944" s="152"/>
      <c r="R944" s="155" t="s">
        <v>468</v>
      </c>
      <c r="T944" s="159">
        <v>10</v>
      </c>
      <c r="U944" s="23"/>
      <c r="V944" s="153">
        <v>300430</v>
      </c>
      <c r="W944" s="131"/>
      <c r="X944" s="162">
        <v>3.47</v>
      </c>
      <c r="Y944" s="23"/>
      <c r="Z944" s="152">
        <f t="shared" si="121"/>
        <v>134882</v>
      </c>
    </row>
    <row r="945" spans="1:26" x14ac:dyDescent="0.25">
      <c r="A945" s="116">
        <v>396.03</v>
      </c>
      <c r="B945" s="36" t="s">
        <v>425</v>
      </c>
      <c r="C945" s="148"/>
      <c r="D945" s="146">
        <v>16130776.960000001</v>
      </c>
      <c r="E945" s="21"/>
      <c r="F945" s="182" t="s">
        <v>302</v>
      </c>
      <c r="G945" s="148"/>
      <c r="H945" s="182" t="s">
        <v>426</v>
      </c>
      <c r="J945" s="183">
        <v>10</v>
      </c>
      <c r="K945" s="21"/>
      <c r="L945" s="149">
        <f t="shared" si="120"/>
        <v>1306593</v>
      </c>
      <c r="M945" s="127"/>
      <c r="N945" s="184">
        <v>8.1</v>
      </c>
      <c r="P945" s="155" t="s">
        <v>302</v>
      </c>
      <c r="Q945" s="152"/>
      <c r="R945" s="155" t="s">
        <v>469</v>
      </c>
      <c r="T945" s="159">
        <v>10</v>
      </c>
      <c r="U945" s="23"/>
      <c r="V945" s="153">
        <v>1702272</v>
      </c>
      <c r="W945" s="131"/>
      <c r="X945" s="162">
        <v>10.55</v>
      </c>
      <c r="Y945" s="23"/>
      <c r="Z945" s="152">
        <f t="shared" si="121"/>
        <v>395679</v>
      </c>
    </row>
    <row r="946" spans="1:26" x14ac:dyDescent="0.25">
      <c r="A946" s="116">
        <v>396.07</v>
      </c>
      <c r="B946" s="36" t="s">
        <v>428</v>
      </c>
      <c r="C946" s="148"/>
      <c r="D946" s="146">
        <v>53211477.5</v>
      </c>
      <c r="E946" s="21"/>
      <c r="F946" s="182" t="s">
        <v>302</v>
      </c>
      <c r="G946" s="148"/>
      <c r="H946" s="182" t="s">
        <v>470</v>
      </c>
      <c r="J946" s="183">
        <v>15</v>
      </c>
      <c r="K946" s="21"/>
      <c r="L946" s="149">
        <f t="shared" si="120"/>
        <v>2852135</v>
      </c>
      <c r="M946" s="127"/>
      <c r="N946" s="184">
        <v>5.36</v>
      </c>
      <c r="P946" s="155" t="s">
        <v>302</v>
      </c>
      <c r="Q946" s="152"/>
      <c r="R946" s="155" t="s">
        <v>470</v>
      </c>
      <c r="T946" s="159">
        <v>20</v>
      </c>
      <c r="U946" s="23"/>
      <c r="V946" s="153">
        <v>3239807</v>
      </c>
      <c r="W946" s="131"/>
      <c r="X946" s="162">
        <v>6.09</v>
      </c>
      <c r="Y946" s="23"/>
      <c r="Z946" s="193">
        <f t="shared" si="121"/>
        <v>387672</v>
      </c>
    </row>
    <row r="947" spans="1:26" x14ac:dyDescent="0.25">
      <c r="A947" s="136"/>
      <c r="B947" s="50" t="s">
        <v>471</v>
      </c>
      <c r="C947" s="148"/>
      <c r="D947" s="210">
        <f>+SUBTOTAL(9,D939:D946)</f>
        <v>217030964.59999999</v>
      </c>
      <c r="E947" s="38"/>
      <c r="F947" s="147"/>
      <c r="G947" s="148"/>
      <c r="J947" s="126"/>
      <c r="K947" s="38"/>
      <c r="L947" s="211">
        <f>+SUBTOTAL(9,L939:L946)</f>
        <v>7752238</v>
      </c>
      <c r="M947" s="138"/>
      <c r="N947" s="196">
        <f>+ROUND(L947/$D947*100,2)</f>
        <v>3.57</v>
      </c>
      <c r="P947" s="151"/>
      <c r="Q947" s="152"/>
      <c r="T947" s="130"/>
      <c r="U947" s="29"/>
      <c r="V947" s="212">
        <f>+SUBTOTAL(9,V939:V946)</f>
        <v>10783637</v>
      </c>
      <c r="W947" s="142"/>
      <c r="X947" s="197">
        <f>+ROUND(V947/D947*100,2)</f>
        <v>4.97</v>
      </c>
      <c r="Y947" s="23"/>
      <c r="Z947" s="180">
        <f>+SUBTOTAL(9,Z939:Z946)</f>
        <v>3031399</v>
      </c>
    </row>
    <row r="948" spans="1:26" x14ac:dyDescent="0.25">
      <c r="A948" s="136"/>
      <c r="B948" s="50"/>
      <c r="C948" s="148"/>
      <c r="D948" s="205"/>
      <c r="E948" s="38"/>
      <c r="F948" s="147"/>
      <c r="G948" s="148"/>
      <c r="J948" s="126"/>
      <c r="K948" s="38"/>
      <c r="L948" s="206"/>
      <c r="M948" s="138"/>
      <c r="N948" s="196"/>
      <c r="P948" s="151"/>
      <c r="Q948" s="152"/>
      <c r="T948" s="130"/>
      <c r="U948" s="29"/>
      <c r="V948" s="207"/>
      <c r="W948" s="142"/>
      <c r="X948" s="197"/>
      <c r="Y948" s="23"/>
      <c r="Z948" s="180"/>
    </row>
    <row r="949" spans="1:26" x14ac:dyDescent="0.25">
      <c r="A949" s="136"/>
      <c r="B949" s="74" t="s">
        <v>472</v>
      </c>
      <c r="C949" s="148"/>
      <c r="D949" s="146"/>
      <c r="E949" s="21"/>
      <c r="F949" s="147"/>
      <c r="G949" s="148"/>
      <c r="J949" s="126"/>
      <c r="K949" s="21"/>
      <c r="L949" s="149"/>
      <c r="M949" s="127"/>
      <c r="N949" s="150"/>
      <c r="P949" s="151"/>
      <c r="Q949" s="152"/>
      <c r="T949" s="130"/>
      <c r="U949" s="23"/>
      <c r="V949" s="153"/>
      <c r="W949" s="131"/>
      <c r="X949" s="154"/>
      <c r="Y949" s="23"/>
      <c r="Z949" s="152"/>
    </row>
    <row r="950" spans="1:26" x14ac:dyDescent="0.25">
      <c r="A950" s="116">
        <v>389.2</v>
      </c>
      <c r="B950" s="36" t="s">
        <v>64</v>
      </c>
      <c r="C950" s="148"/>
      <c r="D950" s="146">
        <v>4645.6099999999997</v>
      </c>
      <c r="E950" s="21"/>
      <c r="F950" s="182" t="s">
        <v>302</v>
      </c>
      <c r="G950" s="148"/>
      <c r="H950" s="182" t="s">
        <v>365</v>
      </c>
      <c r="J950" s="183">
        <v>0</v>
      </c>
      <c r="K950" s="21"/>
      <c r="L950" s="149">
        <f t="shared" ref="L950:L956" si="122">+ROUND(N950*D950/100,0)</f>
        <v>54</v>
      </c>
      <c r="M950" s="127"/>
      <c r="N950" s="184">
        <v>1.17</v>
      </c>
      <c r="P950" s="155" t="s">
        <v>302</v>
      </c>
      <c r="Q950" s="152"/>
      <c r="R950" s="155" t="s">
        <v>260</v>
      </c>
      <c r="T950" s="159">
        <v>0</v>
      </c>
      <c r="U950" s="23"/>
      <c r="V950" s="153">
        <v>79</v>
      </c>
      <c r="W950" s="131"/>
      <c r="X950" s="162">
        <v>1.7</v>
      </c>
      <c r="Y950" s="23"/>
      <c r="Z950" s="152">
        <f t="shared" ref="Z950:Z956" si="123">+V950-L950</f>
        <v>25</v>
      </c>
    </row>
    <row r="951" spans="1:26" x14ac:dyDescent="0.25">
      <c r="A951" s="116">
        <v>390</v>
      </c>
      <c r="B951" s="36" t="s">
        <v>66</v>
      </c>
      <c r="C951" s="148"/>
      <c r="D951" s="146">
        <v>14703730.67</v>
      </c>
      <c r="E951" s="21"/>
      <c r="F951" s="182" t="s">
        <v>302</v>
      </c>
      <c r="G951" s="148"/>
      <c r="H951" s="182" t="s">
        <v>415</v>
      </c>
      <c r="J951" s="183">
        <v>-5</v>
      </c>
      <c r="K951" s="21"/>
      <c r="L951" s="149">
        <f t="shared" si="122"/>
        <v>242612</v>
      </c>
      <c r="M951" s="127"/>
      <c r="N951" s="184">
        <v>1.65</v>
      </c>
      <c r="P951" s="155" t="s">
        <v>302</v>
      </c>
      <c r="Q951" s="152"/>
      <c r="R951" s="155" t="s">
        <v>260</v>
      </c>
      <c r="T951" s="159">
        <v>-10</v>
      </c>
      <c r="U951" s="23"/>
      <c r="V951" s="153">
        <v>270524</v>
      </c>
      <c r="W951" s="131"/>
      <c r="X951" s="162">
        <v>1.84</v>
      </c>
      <c r="Y951" s="23"/>
      <c r="Z951" s="152">
        <f t="shared" si="123"/>
        <v>27912</v>
      </c>
    </row>
    <row r="952" spans="1:26" x14ac:dyDescent="0.25">
      <c r="A952" s="116">
        <v>392.01</v>
      </c>
      <c r="B952" s="36" t="s">
        <v>416</v>
      </c>
      <c r="C952" s="148"/>
      <c r="D952" s="146">
        <v>3064130.88</v>
      </c>
      <c r="E952" s="21"/>
      <c r="F952" s="182" t="s">
        <v>302</v>
      </c>
      <c r="G952" s="148"/>
      <c r="H952" s="182" t="s">
        <v>473</v>
      </c>
      <c r="J952" s="183">
        <v>10</v>
      </c>
      <c r="K952" s="21"/>
      <c r="L952" s="149">
        <f t="shared" si="122"/>
        <v>131145</v>
      </c>
      <c r="M952" s="127"/>
      <c r="N952" s="184">
        <v>4.28</v>
      </c>
      <c r="P952" s="155" t="s">
        <v>302</v>
      </c>
      <c r="Q952" s="152"/>
      <c r="R952" s="155" t="s">
        <v>447</v>
      </c>
      <c r="T952" s="159">
        <v>10</v>
      </c>
      <c r="U952" s="23"/>
      <c r="V952" s="153">
        <v>267460</v>
      </c>
      <c r="W952" s="131"/>
      <c r="X952" s="162">
        <v>8.73</v>
      </c>
      <c r="Y952" s="23"/>
      <c r="Z952" s="152">
        <f t="shared" si="123"/>
        <v>136315</v>
      </c>
    </row>
    <row r="953" spans="1:26" x14ac:dyDescent="0.25">
      <c r="A953" s="116">
        <v>392.05</v>
      </c>
      <c r="B953" s="36" t="s">
        <v>419</v>
      </c>
      <c r="C953" s="148"/>
      <c r="D953" s="146">
        <v>5130363.46</v>
      </c>
      <c r="E953" s="21"/>
      <c r="F953" s="182" t="s">
        <v>302</v>
      </c>
      <c r="G953" s="148"/>
      <c r="H953" s="182" t="s">
        <v>455</v>
      </c>
      <c r="J953" s="183">
        <v>15</v>
      </c>
      <c r="K953" s="21"/>
      <c r="L953" s="149">
        <f t="shared" si="122"/>
        <v>222658</v>
      </c>
      <c r="M953" s="127"/>
      <c r="N953" s="184">
        <v>4.34</v>
      </c>
      <c r="P953" s="155" t="s">
        <v>302</v>
      </c>
      <c r="Q953" s="152"/>
      <c r="R953" s="155" t="s">
        <v>474</v>
      </c>
      <c r="T953" s="159">
        <v>10</v>
      </c>
      <c r="U953" s="23"/>
      <c r="V953" s="153">
        <v>266024</v>
      </c>
      <c r="W953" s="131"/>
      <c r="X953" s="162">
        <v>5.19</v>
      </c>
      <c r="Y953" s="23"/>
      <c r="Z953" s="152">
        <f t="shared" si="123"/>
        <v>43366</v>
      </c>
    </row>
    <row r="954" spans="1:26" x14ac:dyDescent="0.25">
      <c r="A954" s="116">
        <v>392.09</v>
      </c>
      <c r="B954" s="36" t="s">
        <v>422</v>
      </c>
      <c r="C954" s="148"/>
      <c r="D954" s="146">
        <v>1545517.12</v>
      </c>
      <c r="E954" s="21"/>
      <c r="F954" s="182" t="s">
        <v>302</v>
      </c>
      <c r="G954" s="148"/>
      <c r="H954" s="182" t="s">
        <v>423</v>
      </c>
      <c r="J954" s="183">
        <v>10</v>
      </c>
      <c r="K954" s="21"/>
      <c r="L954" s="149">
        <f t="shared" si="122"/>
        <v>35238</v>
      </c>
      <c r="M954" s="127"/>
      <c r="N954" s="184">
        <v>2.2799999999999998</v>
      </c>
      <c r="P954" s="155" t="s">
        <v>302</v>
      </c>
      <c r="Q954" s="152"/>
      <c r="R954" s="155" t="s">
        <v>475</v>
      </c>
      <c r="T954" s="159">
        <v>15</v>
      </c>
      <c r="U954" s="23"/>
      <c r="V954" s="153">
        <v>37747</v>
      </c>
      <c r="W954" s="131"/>
      <c r="X954" s="162">
        <v>2.44</v>
      </c>
      <c r="Y954" s="23"/>
      <c r="Z954" s="152">
        <f t="shared" si="123"/>
        <v>2509</v>
      </c>
    </row>
    <row r="955" spans="1:26" x14ac:dyDescent="0.25">
      <c r="A955" s="116">
        <v>396.03</v>
      </c>
      <c r="B955" s="36" t="s">
        <v>425</v>
      </c>
      <c r="C955" s="148"/>
      <c r="D955" s="146">
        <v>3082615.23</v>
      </c>
      <c r="E955" s="21"/>
      <c r="F955" s="182" t="s">
        <v>302</v>
      </c>
      <c r="G955" s="148"/>
      <c r="H955" s="182" t="s">
        <v>426</v>
      </c>
      <c r="J955" s="183">
        <v>10</v>
      </c>
      <c r="K955" s="21"/>
      <c r="L955" s="149">
        <f t="shared" si="122"/>
        <v>236437</v>
      </c>
      <c r="M955" s="127"/>
      <c r="N955" s="184">
        <v>7.67</v>
      </c>
      <c r="P955" s="155" t="s">
        <v>302</v>
      </c>
      <c r="Q955" s="152"/>
      <c r="R955" s="155" t="s">
        <v>476</v>
      </c>
      <c r="T955" s="159">
        <v>10</v>
      </c>
      <c r="U955" s="23"/>
      <c r="V955" s="153">
        <v>368440</v>
      </c>
      <c r="W955" s="131"/>
      <c r="X955" s="162">
        <v>11.95</v>
      </c>
      <c r="Y955" s="23"/>
      <c r="Z955" s="152">
        <f t="shared" si="123"/>
        <v>132003</v>
      </c>
    </row>
    <row r="956" spans="1:26" x14ac:dyDescent="0.25">
      <c r="A956" s="116">
        <v>396.07</v>
      </c>
      <c r="B956" s="36" t="s">
        <v>428</v>
      </c>
      <c r="C956" s="148"/>
      <c r="D956" s="146">
        <v>7786438.6100000003</v>
      </c>
      <c r="E956" s="21"/>
      <c r="F956" s="182" t="s">
        <v>302</v>
      </c>
      <c r="G956" s="148"/>
      <c r="H956" s="182" t="s">
        <v>477</v>
      </c>
      <c r="J956" s="183">
        <v>25</v>
      </c>
      <c r="K956" s="21"/>
      <c r="L956" s="149">
        <f t="shared" si="122"/>
        <v>290434</v>
      </c>
      <c r="M956" s="127"/>
      <c r="N956" s="184">
        <v>3.73</v>
      </c>
      <c r="P956" s="155" t="s">
        <v>302</v>
      </c>
      <c r="Q956" s="152"/>
      <c r="R956" s="155" t="s">
        <v>478</v>
      </c>
      <c r="T956" s="159">
        <v>10</v>
      </c>
      <c r="U956" s="23"/>
      <c r="V956" s="153">
        <v>419526</v>
      </c>
      <c r="W956" s="131"/>
      <c r="X956" s="162">
        <v>5.39</v>
      </c>
      <c r="Y956" s="23"/>
      <c r="Z956" s="152">
        <f t="shared" si="123"/>
        <v>129092</v>
      </c>
    </row>
    <row r="957" spans="1:26" x14ac:dyDescent="0.25">
      <c r="A957" s="136"/>
      <c r="B957" s="50" t="s">
        <v>479</v>
      </c>
      <c r="C957" s="148"/>
      <c r="D957" s="205">
        <f>+SUBTOTAL(9,D950:D956)</f>
        <v>35317441.580000006</v>
      </c>
      <c r="E957" s="51"/>
      <c r="F957" s="147"/>
      <c r="G957" s="148"/>
      <c r="J957" s="126"/>
      <c r="K957" s="51"/>
      <c r="L957" s="206">
        <f>+SUBTOTAL(9,L950:L956)</f>
        <v>1158578</v>
      </c>
      <c r="M957" s="138"/>
      <c r="N957" s="196">
        <f>+ROUND(L957/$D957*100,2)</f>
        <v>3.28</v>
      </c>
      <c r="P957" s="151"/>
      <c r="Q957" s="152"/>
      <c r="T957" s="130"/>
      <c r="U957" s="52"/>
      <c r="V957" s="207">
        <f>+SUBTOTAL(9,V950:V956)</f>
        <v>1629800</v>
      </c>
      <c r="W957" s="142"/>
      <c r="X957" s="197">
        <f>+ROUND(V957/D957*100,2)</f>
        <v>4.6100000000000003</v>
      </c>
      <c r="Y957" s="23"/>
      <c r="Z957" s="208">
        <f>+SUBTOTAL(9,Z950:Z956)</f>
        <v>471222</v>
      </c>
    </row>
    <row r="958" spans="1:26" x14ac:dyDescent="0.25">
      <c r="A958" s="136"/>
      <c r="B958" s="50"/>
      <c r="C958" s="148"/>
      <c r="D958" s="205"/>
      <c r="E958" s="38"/>
      <c r="F958" s="147"/>
      <c r="G958" s="148"/>
      <c r="J958" s="126"/>
      <c r="K958" s="38"/>
      <c r="L958" s="206"/>
      <c r="M958" s="138"/>
      <c r="N958" s="196"/>
      <c r="P958" s="151"/>
      <c r="Q958" s="152"/>
      <c r="T958" s="130"/>
      <c r="U958" s="29"/>
      <c r="V958" s="207"/>
      <c r="W958" s="142"/>
      <c r="X958" s="197"/>
      <c r="Y958" s="23"/>
      <c r="Z958" s="152"/>
    </row>
    <row r="959" spans="1:26" x14ac:dyDescent="0.25">
      <c r="A959" s="136"/>
      <c r="B959" s="74" t="s">
        <v>480</v>
      </c>
      <c r="C959" s="148"/>
      <c r="D959" s="146"/>
      <c r="E959" s="21"/>
      <c r="F959" s="147"/>
      <c r="G959" s="148"/>
      <c r="J959" s="126"/>
      <c r="K959" s="21"/>
      <c r="L959" s="149"/>
      <c r="M959" s="127"/>
      <c r="N959" s="150"/>
      <c r="P959" s="151"/>
      <c r="Q959" s="152"/>
      <c r="T959" s="130"/>
      <c r="U959" s="23"/>
      <c r="V959" s="153"/>
      <c r="W959" s="131"/>
      <c r="X959" s="154"/>
      <c r="Y959" s="23"/>
      <c r="Z959" s="152"/>
    </row>
    <row r="960" spans="1:26" x14ac:dyDescent="0.25">
      <c r="A960" s="116">
        <v>390</v>
      </c>
      <c r="B960" s="36" t="s">
        <v>66</v>
      </c>
      <c r="C960" s="148"/>
      <c r="D960" s="146">
        <v>363676.47</v>
      </c>
      <c r="E960" s="21"/>
      <c r="F960" s="182" t="s">
        <v>302</v>
      </c>
      <c r="G960" s="148"/>
      <c r="H960" s="182" t="s">
        <v>370</v>
      </c>
      <c r="J960" s="183">
        <v>0</v>
      </c>
      <c r="K960" s="21"/>
      <c r="L960" s="149">
        <f t="shared" ref="L960:L964" si="124">+ROUND(N960*D960/100,0)</f>
        <v>5492</v>
      </c>
      <c r="M960" s="127"/>
      <c r="N960" s="184">
        <v>1.51</v>
      </c>
      <c r="P960" s="155" t="s">
        <v>302</v>
      </c>
      <c r="Q960" s="152"/>
      <c r="R960" s="155" t="s">
        <v>370</v>
      </c>
      <c r="T960" s="159">
        <v>-5</v>
      </c>
      <c r="U960" s="23"/>
      <c r="V960" s="153">
        <v>6392</v>
      </c>
      <c r="W960" s="131"/>
      <c r="X960" s="162">
        <v>1.76</v>
      </c>
      <c r="Y960" s="23"/>
      <c r="Z960" s="152">
        <f t="shared" ref="Z960:Z964" si="125">+V960-L960</f>
        <v>900</v>
      </c>
    </row>
    <row r="961" spans="1:26" x14ac:dyDescent="0.25">
      <c r="A961" s="116">
        <v>392.01</v>
      </c>
      <c r="B961" s="36" t="s">
        <v>416</v>
      </c>
      <c r="C961" s="148"/>
      <c r="D961" s="146">
        <v>409795.59</v>
      </c>
      <c r="E961" s="21"/>
      <c r="F961" s="182" t="s">
        <v>302</v>
      </c>
      <c r="G961" s="148"/>
      <c r="H961" s="182" t="s">
        <v>481</v>
      </c>
      <c r="J961" s="183">
        <v>0</v>
      </c>
      <c r="K961" s="21"/>
      <c r="L961" s="149">
        <f t="shared" si="124"/>
        <v>10368</v>
      </c>
      <c r="M961" s="127"/>
      <c r="N961" s="184">
        <v>2.5299999999999998</v>
      </c>
      <c r="P961" s="155" t="s">
        <v>302</v>
      </c>
      <c r="Q961" s="152"/>
      <c r="R961" s="155" t="s">
        <v>482</v>
      </c>
      <c r="T961" s="159">
        <v>5</v>
      </c>
      <c r="U961" s="23"/>
      <c r="V961" s="153">
        <v>15634</v>
      </c>
      <c r="W961" s="131"/>
      <c r="X961" s="162">
        <v>3.82</v>
      </c>
      <c r="Y961" s="23"/>
      <c r="Z961" s="152">
        <f t="shared" si="125"/>
        <v>5266</v>
      </c>
    </row>
    <row r="962" spans="1:26" x14ac:dyDescent="0.25">
      <c r="A962" s="116">
        <v>392.05</v>
      </c>
      <c r="B962" s="36" t="s">
        <v>419</v>
      </c>
      <c r="C962" s="148"/>
      <c r="D962" s="146">
        <v>236400.22</v>
      </c>
      <c r="E962" s="21"/>
      <c r="F962" s="182" t="s">
        <v>302</v>
      </c>
      <c r="G962" s="148"/>
      <c r="H962" s="182" t="s">
        <v>483</v>
      </c>
      <c r="J962" s="183">
        <v>15</v>
      </c>
      <c r="K962" s="21"/>
      <c r="L962" s="149">
        <f t="shared" si="124"/>
        <v>4964</v>
      </c>
      <c r="M962" s="127"/>
      <c r="N962" s="184">
        <v>2.1</v>
      </c>
      <c r="P962" s="155" t="s">
        <v>302</v>
      </c>
      <c r="Q962" s="152"/>
      <c r="R962" s="155" t="s">
        <v>484</v>
      </c>
      <c r="T962" s="159">
        <v>15</v>
      </c>
      <c r="U962" s="23"/>
      <c r="V962" s="153">
        <v>8263</v>
      </c>
      <c r="W962" s="131"/>
      <c r="X962" s="162">
        <v>3.5</v>
      </c>
      <c r="Y962" s="23"/>
      <c r="Z962" s="152">
        <f t="shared" si="125"/>
        <v>3299</v>
      </c>
    </row>
    <row r="963" spans="1:26" x14ac:dyDescent="0.25">
      <c r="A963" s="116">
        <v>392.09</v>
      </c>
      <c r="B963" s="36" t="s">
        <v>422</v>
      </c>
      <c r="C963" s="148"/>
      <c r="D963" s="146">
        <v>6433.26</v>
      </c>
      <c r="E963" s="21"/>
      <c r="F963" s="182" t="s">
        <v>302</v>
      </c>
      <c r="G963" s="148"/>
      <c r="H963" s="182" t="s">
        <v>485</v>
      </c>
      <c r="J963" s="183">
        <v>0</v>
      </c>
      <c r="K963" s="21"/>
      <c r="L963" s="149">
        <f t="shared" si="124"/>
        <v>140</v>
      </c>
      <c r="M963" s="127"/>
      <c r="N963" s="184">
        <v>2.1800000000000002</v>
      </c>
      <c r="P963" s="155" t="s">
        <v>302</v>
      </c>
      <c r="Q963" s="152"/>
      <c r="R963" s="155" t="s">
        <v>486</v>
      </c>
      <c r="T963" s="159">
        <v>0</v>
      </c>
      <c r="U963" s="23"/>
      <c r="V963" s="153">
        <v>106</v>
      </c>
      <c r="W963" s="131"/>
      <c r="X963" s="162">
        <v>1.65</v>
      </c>
      <c r="Y963" s="23"/>
      <c r="Z963" s="152">
        <f t="shared" si="125"/>
        <v>-34</v>
      </c>
    </row>
    <row r="964" spans="1:26" x14ac:dyDescent="0.25">
      <c r="A964" s="116">
        <v>396.07</v>
      </c>
      <c r="B964" s="36" t="s">
        <v>428</v>
      </c>
      <c r="C964" s="148"/>
      <c r="D964" s="146">
        <v>1943962.83</v>
      </c>
      <c r="E964" s="21"/>
      <c r="F964" s="182" t="s">
        <v>302</v>
      </c>
      <c r="G964" s="148"/>
      <c r="H964" s="182" t="s">
        <v>487</v>
      </c>
      <c r="J964" s="183">
        <v>5</v>
      </c>
      <c r="K964" s="21"/>
      <c r="L964" s="149">
        <f t="shared" si="124"/>
        <v>36158</v>
      </c>
      <c r="M964" s="127"/>
      <c r="N964" s="184">
        <v>1.86</v>
      </c>
      <c r="P964" s="155" t="s">
        <v>302</v>
      </c>
      <c r="Q964" s="152"/>
      <c r="R964" s="155" t="s">
        <v>339</v>
      </c>
      <c r="T964" s="159">
        <v>10</v>
      </c>
      <c r="U964" s="23"/>
      <c r="V964" s="153">
        <v>51738</v>
      </c>
      <c r="W964" s="131"/>
      <c r="X964" s="162">
        <v>2.66</v>
      </c>
      <c r="Y964" s="23"/>
      <c r="Z964" s="152">
        <f t="shared" si="125"/>
        <v>15580</v>
      </c>
    </row>
    <row r="965" spans="1:26" x14ac:dyDescent="0.25">
      <c r="A965" s="136"/>
      <c r="B965" s="50" t="s">
        <v>488</v>
      </c>
      <c r="C965" s="148"/>
      <c r="D965" s="205">
        <f>+SUBTOTAL(9,D960:D964)</f>
        <v>2960268.37</v>
      </c>
      <c r="E965" s="51"/>
      <c r="F965" s="147"/>
      <c r="G965" s="148"/>
      <c r="J965" s="126"/>
      <c r="K965" s="51"/>
      <c r="L965" s="206">
        <f>+SUBTOTAL(9,L960:L964)</f>
        <v>57122</v>
      </c>
      <c r="M965" s="138"/>
      <c r="N965" s="196">
        <f>+ROUND(L965/$D965*100,2)</f>
        <v>1.93</v>
      </c>
      <c r="P965" s="151"/>
      <c r="Q965" s="152"/>
      <c r="T965" s="130"/>
      <c r="U965" s="52"/>
      <c r="V965" s="207">
        <f>+SUBTOTAL(9,V960:V964)</f>
        <v>82133</v>
      </c>
      <c r="W965" s="142"/>
      <c r="X965" s="197">
        <f>+ROUND(V965/D965*100,2)</f>
        <v>2.77</v>
      </c>
      <c r="Y965" s="23"/>
      <c r="Z965" s="213">
        <f>+SUBTOTAL(9,Z960:Z964)</f>
        <v>25011</v>
      </c>
    </row>
    <row r="966" spans="1:26" x14ac:dyDescent="0.25">
      <c r="A966" s="116"/>
      <c r="B966" s="56"/>
      <c r="C966" s="148"/>
      <c r="D966" s="205"/>
      <c r="E966" s="51"/>
      <c r="F966" s="147"/>
      <c r="G966" s="148"/>
      <c r="J966" s="126"/>
      <c r="K966" s="51"/>
      <c r="L966" s="206"/>
      <c r="M966" s="138"/>
      <c r="N966" s="196"/>
      <c r="P966" s="151"/>
      <c r="Q966" s="152"/>
      <c r="T966" s="130"/>
      <c r="U966" s="52"/>
      <c r="V966" s="207"/>
      <c r="W966" s="142"/>
      <c r="X966" s="197"/>
      <c r="Y966" s="23"/>
      <c r="Z966" s="152"/>
    </row>
    <row r="967" spans="1:26" x14ac:dyDescent="0.25">
      <c r="A967" s="136"/>
      <c r="B967" s="75" t="s">
        <v>489</v>
      </c>
      <c r="C967" s="148"/>
      <c r="D967" s="175">
        <f>+SUBTOTAL(9,D901:D966)</f>
        <v>521234022.02999991</v>
      </c>
      <c r="E967" s="51"/>
      <c r="F967" s="147"/>
      <c r="G967" s="148"/>
      <c r="J967" s="126"/>
      <c r="K967" s="51"/>
      <c r="L967" s="178">
        <f>+SUBTOTAL(9,L901:L966)</f>
        <v>19414887</v>
      </c>
      <c r="M967" s="138"/>
      <c r="N967" s="196">
        <f>+ROUND(L967/$D967*100,2)</f>
        <v>3.72</v>
      </c>
      <c r="P967" s="151"/>
      <c r="Q967" s="152"/>
      <c r="T967" s="130"/>
      <c r="U967" s="52"/>
      <c r="V967" s="181">
        <f>+SUBTOTAL(9,V901:V966)</f>
        <v>24084498</v>
      </c>
      <c r="W967" s="142"/>
      <c r="X967" s="197">
        <f>+ROUND(V967/D967*100,2)</f>
        <v>4.62</v>
      </c>
      <c r="Y967" s="23"/>
      <c r="Z967" s="180">
        <f>+SUBTOTAL(9,Z901:Z965)</f>
        <v>4669611</v>
      </c>
    </row>
    <row r="968" spans="1:26" x14ac:dyDescent="0.25">
      <c r="B968" s="21"/>
      <c r="C968" s="148"/>
      <c r="D968" s="205"/>
      <c r="E968" s="54"/>
      <c r="F968" s="147"/>
      <c r="G968" s="148"/>
      <c r="J968" s="126"/>
      <c r="K968" s="54"/>
      <c r="L968" s="206"/>
      <c r="M968" s="138"/>
      <c r="N968" s="196"/>
      <c r="P968" s="151"/>
      <c r="Q968" s="152"/>
      <c r="T968" s="130"/>
      <c r="U968" s="53"/>
      <c r="V968" s="207"/>
      <c r="W968" s="142"/>
      <c r="X968" s="197"/>
      <c r="Y968" s="23"/>
      <c r="Z968" s="208"/>
    </row>
    <row r="969" spans="1:26" ht="15.75" thickBot="1" x14ac:dyDescent="0.3">
      <c r="A969" s="195"/>
      <c r="B969" s="37" t="s">
        <v>490</v>
      </c>
      <c r="C969" s="58"/>
      <c r="D969" s="214">
        <f>+SUBTOTAL(9,D17:D967)</f>
        <v>29969254065.729992</v>
      </c>
      <c r="E969" s="54"/>
      <c r="F969" s="59"/>
      <c r="G969" s="58"/>
      <c r="J969" s="126"/>
      <c r="K969" s="54"/>
      <c r="L969" s="215">
        <f>+SUBTOTAL(9,L17:L967)</f>
        <v>774076881</v>
      </c>
      <c r="M969" s="138"/>
      <c r="N969" s="196">
        <f>+ROUND(L969/$D969*100,2)</f>
        <v>2.58</v>
      </c>
      <c r="P969" s="77"/>
      <c r="Q969" s="76"/>
      <c r="T969" s="130"/>
      <c r="U969" s="53"/>
      <c r="V969" s="216">
        <f>+SUBTOTAL(9,V17:V967)</f>
        <v>1056941605.112</v>
      </c>
      <c r="W969" s="142"/>
      <c r="X969" s="197">
        <f>+ROUND(V969/D969*100,2)</f>
        <v>3.53</v>
      </c>
      <c r="Y969" s="23"/>
      <c r="Z969" s="217">
        <f>+SUBTOTAL(9,Z17:Z967)</f>
        <v>282864724.11199999</v>
      </c>
    </row>
    <row r="970" spans="1:26" ht="15.75" thickTop="1" x14ac:dyDescent="0.25"/>
    <row r="972" spans="1:26" x14ac:dyDescent="0.25">
      <c r="A972" s="202" t="s">
        <v>247</v>
      </c>
      <c r="B972" s="218" t="s">
        <v>502</v>
      </c>
    </row>
    <row r="981" spans="1:26" x14ac:dyDescent="0.25">
      <c r="A981" s="116"/>
    </row>
    <row r="982" spans="1:26" x14ac:dyDescent="0.25">
      <c r="A982" s="116"/>
      <c r="B982" s="36"/>
      <c r="C982" s="148"/>
      <c r="D982" s="146"/>
      <c r="E982" s="146"/>
      <c r="F982" s="147"/>
      <c r="G982" s="148"/>
      <c r="H982" s="40"/>
      <c r="J982" s="126"/>
      <c r="K982" s="164"/>
      <c r="L982" s="149"/>
      <c r="M982" s="165"/>
      <c r="N982" s="150"/>
      <c r="O982" s="146"/>
      <c r="P982" s="151"/>
      <c r="Q982" s="152"/>
      <c r="T982" s="130"/>
      <c r="U982" s="160"/>
      <c r="V982" s="153"/>
      <c r="W982" s="161"/>
      <c r="X982" s="154"/>
      <c r="Y982" s="41"/>
      <c r="Z982" s="153"/>
    </row>
  </sheetData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8"/>
  <sheetViews>
    <sheetView workbookViewId="0">
      <selection activeCell="E26" sqref="E26"/>
    </sheetView>
  </sheetViews>
  <sheetFormatPr defaultRowHeight="12.75" x14ac:dyDescent="0.2"/>
  <cols>
    <col min="1" max="1" width="9.140625" style="14"/>
    <col min="2" max="2" width="18.28515625" style="14" customWidth="1"/>
    <col min="3" max="3" width="8.5703125" style="14" customWidth="1"/>
    <col min="4" max="4" width="12.85546875" style="14" bestFit="1" customWidth="1"/>
    <col min="5" max="6" width="12.85546875" style="14" customWidth="1"/>
    <col min="7" max="7" width="12.85546875" style="14" bestFit="1" customWidth="1"/>
    <col min="8" max="8" width="9.140625" style="14"/>
    <col min="9" max="9" width="11.28515625" style="14" bestFit="1" customWidth="1"/>
    <col min="10" max="10" width="12.85546875" style="14" bestFit="1" customWidth="1"/>
    <col min="11" max="16384" width="9.140625" style="14"/>
  </cols>
  <sheetData>
    <row r="1" spans="1:21" x14ac:dyDescent="0.2">
      <c r="A1" s="225" t="s">
        <v>503</v>
      </c>
    </row>
    <row r="3" spans="1:21" x14ac:dyDescent="0.2">
      <c r="F3" s="304"/>
      <c r="G3" s="304">
        <v>44196</v>
      </c>
    </row>
    <row r="4" spans="1:21" x14ac:dyDescent="0.2">
      <c r="A4" s="241"/>
      <c r="B4" s="241" t="str">
        <f>'CA, WA'!B929</f>
        <v>CALIFORNIA - GENERAL</v>
      </c>
      <c r="C4" s="241"/>
      <c r="F4" s="227"/>
      <c r="G4" s="227" t="s">
        <v>504</v>
      </c>
      <c r="H4" s="227" t="s">
        <v>505</v>
      </c>
      <c r="I4" s="227" t="s">
        <v>506</v>
      </c>
      <c r="J4" s="228"/>
    </row>
    <row r="5" spans="1:21" x14ac:dyDescent="0.2">
      <c r="A5" s="241">
        <f>'CA, WA'!A930</f>
        <v>390</v>
      </c>
      <c r="B5" s="241" t="str">
        <f>'CA, WA'!B930</f>
        <v>STRUCTURES AND IMPROVEMENTS</v>
      </c>
      <c r="C5" s="241"/>
      <c r="F5" s="241"/>
      <c r="G5" s="241">
        <f>'CA, WA'!D930</f>
        <v>3469186.36</v>
      </c>
      <c r="H5" s="241">
        <f>'CA, WA'!N930</f>
        <v>1.71</v>
      </c>
      <c r="I5" s="241">
        <f>'CA, WA'!X930</f>
        <v>1.99</v>
      </c>
      <c r="J5" s="239"/>
      <c r="K5" s="241"/>
      <c r="L5" s="241"/>
      <c r="M5" s="241"/>
      <c r="N5" s="241"/>
      <c r="O5" s="241"/>
      <c r="P5" s="241"/>
      <c r="Q5" s="241"/>
      <c r="R5" s="241"/>
      <c r="S5" s="241">
        <v>0</v>
      </c>
      <c r="T5" s="241">
        <v>0</v>
      </c>
      <c r="U5" s="241">
        <v>0</v>
      </c>
    </row>
    <row r="6" spans="1:21" x14ac:dyDescent="0.2">
      <c r="A6" s="241">
        <f>'CA, WA'!A931</f>
        <v>392.01</v>
      </c>
      <c r="B6" s="241" t="str">
        <f>'CA, WA'!B931</f>
        <v>TRANSPORTATION EQUIPMENT - LIGHT TRUCKS AND VANS</v>
      </c>
      <c r="C6" s="241"/>
      <c r="F6" s="241"/>
      <c r="G6" s="241">
        <f>'CA, WA'!D931</f>
        <v>1156271.22</v>
      </c>
      <c r="H6" s="241">
        <f>'CA, WA'!N931</f>
        <v>3.48</v>
      </c>
      <c r="I6" s="241">
        <f>'CA, WA'!X931</f>
        <v>8.6300000000000008</v>
      </c>
      <c r="J6" s="239"/>
      <c r="K6" s="241"/>
      <c r="L6" s="241"/>
      <c r="M6" s="241"/>
      <c r="N6" s="241"/>
      <c r="O6" s="241"/>
      <c r="P6" s="241"/>
      <c r="Q6" s="241"/>
      <c r="R6" s="241"/>
      <c r="S6" s="241">
        <v>0</v>
      </c>
      <c r="T6" s="241">
        <v>0</v>
      </c>
      <c r="U6" s="241">
        <v>0</v>
      </c>
    </row>
    <row r="7" spans="1:21" x14ac:dyDescent="0.2">
      <c r="A7" s="241">
        <f>'CA, WA'!A932</f>
        <v>392.05</v>
      </c>
      <c r="B7" s="241" t="str">
        <f>'CA, WA'!B932</f>
        <v>TRANSPORTATION EQUIPMENT - MEDIUM TRUCKS</v>
      </c>
      <c r="C7" s="241"/>
      <c r="F7" s="241"/>
      <c r="G7" s="241">
        <f>'CA, WA'!D932</f>
        <v>997850.09</v>
      </c>
      <c r="H7" s="241">
        <f>'CA, WA'!N932</f>
        <v>4.49</v>
      </c>
      <c r="I7" s="241">
        <f>'CA, WA'!X932</f>
        <v>5.31</v>
      </c>
      <c r="J7" s="239"/>
      <c r="K7" s="241"/>
      <c r="L7" s="241"/>
      <c r="M7" s="241"/>
      <c r="N7" s="241"/>
      <c r="O7" s="241"/>
      <c r="P7" s="241"/>
      <c r="Q7" s="241"/>
      <c r="R7" s="241"/>
      <c r="S7" s="241">
        <v>0</v>
      </c>
      <c r="T7" s="241">
        <v>0</v>
      </c>
      <c r="U7" s="241">
        <v>0</v>
      </c>
    </row>
    <row r="8" spans="1:21" x14ac:dyDescent="0.2">
      <c r="A8" s="241">
        <f>'CA, WA'!A933</f>
        <v>392.09</v>
      </c>
      <c r="B8" s="241" t="str">
        <f>'CA, WA'!B933</f>
        <v>TRANSPORTATION EQUIPMENT - TRAILERS</v>
      </c>
      <c r="C8" s="241"/>
      <c r="F8" s="241"/>
      <c r="G8" s="241">
        <f>'CA, WA'!D933</f>
        <v>468382.02</v>
      </c>
      <c r="H8" s="241">
        <f>'CA, WA'!N933</f>
        <v>2.3199999999999998</v>
      </c>
      <c r="I8" s="241">
        <f>'CA, WA'!X933</f>
        <v>2.68</v>
      </c>
      <c r="J8" s="239"/>
      <c r="K8" s="241"/>
      <c r="L8" s="241"/>
      <c r="M8" s="241"/>
      <c r="N8" s="241"/>
      <c r="O8" s="241"/>
      <c r="P8" s="241"/>
      <c r="Q8" s="241"/>
      <c r="R8" s="241"/>
      <c r="S8" s="241">
        <v>0</v>
      </c>
      <c r="T8" s="241">
        <v>0</v>
      </c>
      <c r="U8" s="241">
        <v>0</v>
      </c>
    </row>
    <row r="9" spans="1:21" x14ac:dyDescent="0.2">
      <c r="A9" s="241">
        <f>'CA, WA'!A934</f>
        <v>396.03</v>
      </c>
      <c r="B9" s="241" t="str">
        <f>'CA, WA'!B934</f>
        <v>LIGHT POWER OPERATED EQUIPMENT</v>
      </c>
      <c r="C9" s="241"/>
      <c r="F9" s="241"/>
      <c r="G9" s="241">
        <f>'CA, WA'!D934</f>
        <v>1447080.32</v>
      </c>
      <c r="H9" s="241">
        <f>'CA, WA'!N934</f>
        <v>7.2</v>
      </c>
      <c r="I9" s="241">
        <f>'CA, WA'!X934</f>
        <v>12.21</v>
      </c>
      <c r="J9" s="239"/>
      <c r="K9" s="241"/>
      <c r="L9" s="241"/>
      <c r="M9" s="241"/>
      <c r="N9" s="241"/>
      <c r="O9" s="241"/>
      <c r="P9" s="241"/>
      <c r="Q9" s="241"/>
      <c r="R9" s="241"/>
      <c r="S9" s="241">
        <v>0</v>
      </c>
      <c r="T9" s="241">
        <v>0</v>
      </c>
      <c r="U9" s="241">
        <v>0</v>
      </c>
    </row>
    <row r="10" spans="1:21" x14ac:dyDescent="0.2">
      <c r="A10" s="241">
        <f>'CA, WA'!A935</f>
        <v>396.07</v>
      </c>
      <c r="B10" s="241" t="str">
        <f>'CA, WA'!B935</f>
        <v>HEAVY POWER OPERATED EQUIPMENT</v>
      </c>
      <c r="C10" s="241"/>
      <c r="F10" s="241"/>
      <c r="G10" s="241">
        <f>'CA, WA'!D935</f>
        <v>2265611.14</v>
      </c>
      <c r="H10" s="241">
        <f>'CA, WA'!N935</f>
        <v>4.9800000000000004</v>
      </c>
      <c r="I10" s="241">
        <f>'CA, WA'!X935</f>
        <v>5.59</v>
      </c>
      <c r="J10" s="239"/>
      <c r="K10" s="241"/>
      <c r="L10" s="241"/>
      <c r="M10" s="241"/>
      <c r="N10" s="241"/>
      <c r="O10" s="241"/>
      <c r="P10" s="241"/>
      <c r="Q10" s="241"/>
      <c r="R10" s="241"/>
      <c r="S10" s="241">
        <v>0</v>
      </c>
      <c r="T10" s="241">
        <v>0</v>
      </c>
      <c r="U10" s="241">
        <v>0</v>
      </c>
    </row>
    <row r="11" spans="1:21" ht="13.5" thickBot="1" x14ac:dyDescent="0.25">
      <c r="A11" s="241"/>
      <c r="B11" s="226" t="str">
        <f>'CA, WA'!B936</f>
        <v>TOTAL CALIFORNIA - GENERAL</v>
      </c>
      <c r="C11" s="241"/>
      <c r="F11" s="229"/>
      <c r="G11" s="230">
        <f>SUM(G5:G10)</f>
        <v>9804381.1500000004</v>
      </c>
      <c r="I11" s="231"/>
      <c r="J11" s="231"/>
    </row>
    <row r="12" spans="1:21" ht="13.5" thickTop="1" x14ac:dyDescent="0.2">
      <c r="A12" s="241"/>
      <c r="G12" s="241">
        <v>0</v>
      </c>
      <c r="I12" s="271"/>
      <c r="J12" s="271"/>
    </row>
    <row r="13" spans="1:21" x14ac:dyDescent="0.2">
      <c r="A13" s="232" t="s">
        <v>507</v>
      </c>
      <c r="B13" s="307"/>
    </row>
    <row r="14" spans="1:21" ht="15" x14ac:dyDescent="0.35">
      <c r="A14" s="233"/>
      <c r="D14" s="304">
        <v>43100</v>
      </c>
      <c r="E14" s="304"/>
      <c r="F14" s="304">
        <v>44196</v>
      </c>
      <c r="G14" s="500" t="s">
        <v>2</v>
      </c>
      <c r="H14" s="500"/>
      <c r="I14" s="234" t="s">
        <v>508</v>
      </c>
      <c r="J14" s="235" t="s">
        <v>509</v>
      </c>
      <c r="K14" s="236"/>
      <c r="L14" s="271"/>
      <c r="M14" s="271"/>
    </row>
    <row r="15" spans="1:21" x14ac:dyDescent="0.2">
      <c r="A15" s="245" t="s">
        <v>510</v>
      </c>
      <c r="B15" s="245" t="s">
        <v>28</v>
      </c>
      <c r="C15" s="245" t="s">
        <v>511</v>
      </c>
      <c r="D15" s="227" t="s">
        <v>512</v>
      </c>
      <c r="E15" s="227" t="s">
        <v>513</v>
      </c>
      <c r="F15" s="227" t="s">
        <v>504</v>
      </c>
      <c r="G15" s="1" t="s">
        <v>8</v>
      </c>
      <c r="H15" s="1" t="s">
        <v>9</v>
      </c>
      <c r="I15" s="234" t="s">
        <v>514</v>
      </c>
      <c r="J15" s="234" t="s">
        <v>514</v>
      </c>
      <c r="K15" s="234"/>
      <c r="L15" s="271"/>
      <c r="M15" s="271"/>
    </row>
    <row r="16" spans="1:21" ht="15" x14ac:dyDescent="0.25">
      <c r="A16" s="244">
        <v>390</v>
      </c>
      <c r="B16" s="244" t="s">
        <v>11</v>
      </c>
      <c r="C16" s="244" t="s">
        <v>11</v>
      </c>
      <c r="D16" s="346">
        <f>SUMIF('EPIS (General Plant)'!$F$3:$F$233,A16&amp;B16&amp;C16,'EPIS (General Plant)'!$D$3:$D$233)*1000</f>
        <v>2896699.5800000005</v>
      </c>
      <c r="E16" s="347">
        <f>D16/SUMIF($A$16:$A$25,A16,$D$16:$D$25)</f>
        <v>0.8684835035181877</v>
      </c>
      <c r="F16" s="346">
        <f>G5*E16</f>
        <v>3012931.1242903089</v>
      </c>
      <c r="G16" s="347">
        <f>H5/100</f>
        <v>1.7100000000000001E-2</v>
      </c>
      <c r="H16" s="347">
        <f>I5/100</f>
        <v>1.9900000000000001E-2</v>
      </c>
      <c r="I16" s="348">
        <f>F16*G16</f>
        <v>51521.122225364285</v>
      </c>
      <c r="J16" s="348">
        <f t="shared" ref="J16:J25" si="0">F16*H16</f>
        <v>59957.32937337715</v>
      </c>
      <c r="K16" s="239"/>
      <c r="L16" s="271"/>
      <c r="M16" s="271"/>
    </row>
    <row r="17" spans="1:13" ht="15" x14ac:dyDescent="0.25">
      <c r="A17" s="244">
        <v>390</v>
      </c>
      <c r="B17" s="244" t="s">
        <v>11</v>
      </c>
      <c r="C17" s="244" t="s">
        <v>21</v>
      </c>
      <c r="D17" s="346">
        <f>SUMIF('EPIS (General Plant)'!$F$3:$F$233,A17&amp;B17&amp;C17,'EPIS (General Plant)'!$D$3:$D$233)*1000</f>
        <v>438654.02</v>
      </c>
      <c r="E17" s="347">
        <f t="shared" ref="E17:E25" si="1">D17/SUMIF($A$16:$A$25,A17,$D$16:$D$25)</f>
        <v>0.1315164964818123</v>
      </c>
      <c r="F17" s="346">
        <f>G5*E17</f>
        <v>456255.23570969119</v>
      </c>
      <c r="G17" s="347">
        <f>H5/100</f>
        <v>1.7100000000000001E-2</v>
      </c>
      <c r="H17" s="347">
        <f>I5/100</f>
        <v>1.9900000000000001E-2</v>
      </c>
      <c r="I17" s="348">
        <f>F17*G17</f>
        <v>7801.9645306357197</v>
      </c>
      <c r="J17" s="348">
        <f t="shared" ref="J17" si="2">F17*H17</f>
        <v>9079.4791906228547</v>
      </c>
      <c r="K17" s="313"/>
      <c r="L17" s="271"/>
      <c r="M17" s="271"/>
    </row>
    <row r="18" spans="1:13" ht="15" x14ac:dyDescent="0.25">
      <c r="A18" s="244">
        <v>392.1</v>
      </c>
      <c r="B18" s="244" t="s">
        <v>11</v>
      </c>
      <c r="C18" s="439" t="s">
        <v>548</v>
      </c>
      <c r="D18" s="346">
        <f>SUMIF('EPIS (General Plant)'!$F$3:$F$233,A18&amp;B18&amp;C18,'EPIS (General Plant)'!$D$3:$D$233)*1000</f>
        <v>233200.5</v>
      </c>
      <c r="E18" s="347">
        <f t="shared" si="1"/>
        <v>0.26294458060203807</v>
      </c>
      <c r="F18" s="346">
        <f>G6*E18</f>
        <v>304035.2510051069</v>
      </c>
      <c r="G18" s="347">
        <f>H6/100</f>
        <v>3.4799999999999998E-2</v>
      </c>
      <c r="H18" s="347">
        <f>I6/100</f>
        <v>8.6300000000000002E-2</v>
      </c>
      <c r="I18" s="348">
        <f t="shared" ref="I18:I25" si="3">F18*G18</f>
        <v>10580.42673497772</v>
      </c>
      <c r="J18" s="348">
        <f t="shared" si="0"/>
        <v>26238.242161740727</v>
      </c>
      <c r="K18" s="239"/>
      <c r="L18" s="271"/>
      <c r="M18" s="271"/>
    </row>
    <row r="19" spans="1:13" ht="15" x14ac:dyDescent="0.25">
      <c r="A19" s="244">
        <v>392.1</v>
      </c>
      <c r="B19" s="244" t="s">
        <v>11</v>
      </c>
      <c r="C19" s="244" t="s">
        <v>11</v>
      </c>
      <c r="D19" s="346">
        <f>SUMIF('EPIS (General Plant)'!$F$3:$F$233,A19&amp;B19&amp;C19,'EPIS (General Plant)'!$D$3:$D$233)*1000</f>
        <v>653680.30000000005</v>
      </c>
      <c r="E19" s="347">
        <f t="shared" si="1"/>
        <v>0.73705541939796193</v>
      </c>
      <c r="F19" s="346">
        <f>G6*E19</f>
        <v>852235.96899489313</v>
      </c>
      <c r="G19" s="347">
        <f>H6/100</f>
        <v>3.4799999999999998E-2</v>
      </c>
      <c r="H19" s="347">
        <f>I6/100</f>
        <v>8.6300000000000002E-2</v>
      </c>
      <c r="I19" s="348">
        <f t="shared" si="3"/>
        <v>29657.811721022277</v>
      </c>
      <c r="J19" s="348">
        <f t="shared" si="0"/>
        <v>73547.964124259277</v>
      </c>
      <c r="K19" s="239"/>
      <c r="L19" s="271"/>
      <c r="M19" s="271"/>
    </row>
    <row r="20" spans="1:13" ht="15" x14ac:dyDescent="0.25">
      <c r="A20" s="244">
        <v>392.5</v>
      </c>
      <c r="B20" s="244" t="s">
        <v>11</v>
      </c>
      <c r="C20" s="439" t="s">
        <v>548</v>
      </c>
      <c r="D20" s="346">
        <f>SUMIF('EPIS (General Plant)'!$F$3:$F$233,A20&amp;B20&amp;C20,'EPIS (General Plant)'!$D$3:$D$233)*1000</f>
        <v>253249.44</v>
      </c>
      <c r="E20" s="347">
        <f t="shared" si="1"/>
        <v>0.20456987741192662</v>
      </c>
      <c r="F20" s="346">
        <f>G7*E20</f>
        <v>204130.07058677994</v>
      </c>
      <c r="G20" s="347">
        <f>H7/100</f>
        <v>4.4900000000000002E-2</v>
      </c>
      <c r="H20" s="347">
        <f>I7/100</f>
        <v>5.3099999999999994E-2</v>
      </c>
      <c r="I20" s="348">
        <f t="shared" si="3"/>
        <v>9165.4401693464206</v>
      </c>
      <c r="J20" s="348">
        <f t="shared" si="0"/>
        <v>10839.306748158013</v>
      </c>
      <c r="K20" s="239"/>
      <c r="L20" s="271"/>
      <c r="M20" s="271"/>
    </row>
    <row r="21" spans="1:13" ht="15" x14ac:dyDescent="0.25">
      <c r="A21" s="244">
        <v>392.5</v>
      </c>
      <c r="B21" s="244" t="s">
        <v>11</v>
      </c>
      <c r="C21" s="244" t="s">
        <v>11</v>
      </c>
      <c r="D21" s="346">
        <f>SUMIF('EPIS (General Plant)'!$F$3:$F$233,A21&amp;B21&amp;C21,'EPIS (General Plant)'!$D$3:$D$233)*1000</f>
        <v>984711.11999999988</v>
      </c>
      <c r="E21" s="347">
        <f t="shared" si="1"/>
        <v>0.79543012258807344</v>
      </c>
      <c r="F21" s="346">
        <f>G7*E21</f>
        <v>793720.01941322011</v>
      </c>
      <c r="G21" s="347">
        <f>H7/100</f>
        <v>4.4900000000000002E-2</v>
      </c>
      <c r="H21" s="347">
        <f>I7/100</f>
        <v>5.3099999999999994E-2</v>
      </c>
      <c r="I21" s="348">
        <f t="shared" si="3"/>
        <v>35638.028871653587</v>
      </c>
      <c r="J21" s="348">
        <f t="shared" si="0"/>
        <v>42146.533030841987</v>
      </c>
      <c r="K21" s="239"/>
      <c r="L21" s="271"/>
      <c r="M21" s="271"/>
    </row>
    <row r="22" spans="1:13" ht="15" x14ac:dyDescent="0.25">
      <c r="A22" s="244">
        <v>392.9</v>
      </c>
      <c r="B22" s="244" t="s">
        <v>11</v>
      </c>
      <c r="C22" s="439" t="s">
        <v>548</v>
      </c>
      <c r="D22" s="346">
        <f>SUMIF('EPIS (General Plant)'!$F$3:$F$233,A22&amp;B22&amp;C22,'EPIS (General Plant)'!$D$3:$D$233)*1000</f>
        <v>14206.9</v>
      </c>
      <c r="E22" s="347">
        <f t="shared" si="1"/>
        <v>2.9114991479598746E-2</v>
      </c>
      <c r="F22" s="346">
        <f>G8*E22</f>
        <v>13636.93852149725</v>
      </c>
      <c r="G22" s="347">
        <f>H8/100</f>
        <v>2.3199999999999998E-2</v>
      </c>
      <c r="H22" s="347">
        <f>I8/100</f>
        <v>2.6800000000000001E-2</v>
      </c>
      <c r="I22" s="348">
        <f t="shared" si="3"/>
        <v>316.37697369873615</v>
      </c>
      <c r="J22" s="348">
        <f t="shared" si="0"/>
        <v>365.46995237612629</v>
      </c>
      <c r="K22" s="239"/>
      <c r="L22" s="271"/>
      <c r="M22" s="271"/>
    </row>
    <row r="23" spans="1:13" ht="15" x14ac:dyDescent="0.25">
      <c r="A23" s="244">
        <v>392.9</v>
      </c>
      <c r="B23" s="244" t="s">
        <v>11</v>
      </c>
      <c r="C23" s="244" t="s">
        <v>11</v>
      </c>
      <c r="D23" s="346">
        <f>SUMIF('EPIS (General Plant)'!$F$3:$F$233,A23&amp;B23&amp;C23,'EPIS (General Plant)'!$D$3:$D$233)*1000</f>
        <v>473751.33999999997</v>
      </c>
      <c r="E23" s="347">
        <f t="shared" si="1"/>
        <v>0.97088500852040116</v>
      </c>
      <c r="F23" s="346">
        <f>G8*E23</f>
        <v>454745.08147850272</v>
      </c>
      <c r="G23" s="347">
        <f t="shared" ref="G23:H25" si="4">H8/100</f>
        <v>2.3199999999999998E-2</v>
      </c>
      <c r="H23" s="347">
        <f t="shared" si="4"/>
        <v>2.6800000000000001E-2</v>
      </c>
      <c r="I23" s="348">
        <f t="shared" si="3"/>
        <v>10550.085890301263</v>
      </c>
      <c r="J23" s="348">
        <f t="shared" si="0"/>
        <v>12187.168183623873</v>
      </c>
      <c r="K23" s="239"/>
      <c r="L23" s="271"/>
      <c r="M23" s="271"/>
    </row>
    <row r="24" spans="1:13" ht="15" x14ac:dyDescent="0.25">
      <c r="A24" s="244">
        <v>396.3</v>
      </c>
      <c r="B24" s="244" t="s">
        <v>11</v>
      </c>
      <c r="C24" s="244" t="s">
        <v>11</v>
      </c>
      <c r="D24" s="346">
        <f>SUMIF('EPIS (General Plant)'!$F$3:$F$233,A24&amp;B24&amp;C24,'EPIS (General Plant)'!$D$3:$D$233)*1000</f>
        <v>1395580.8099999998</v>
      </c>
      <c r="E24" s="347">
        <f t="shared" si="1"/>
        <v>1</v>
      </c>
      <c r="F24" s="346">
        <f>G9*E24</f>
        <v>1447080.32</v>
      </c>
      <c r="G24" s="347">
        <f>H9/100</f>
        <v>7.2000000000000008E-2</v>
      </c>
      <c r="H24" s="347">
        <f t="shared" si="4"/>
        <v>0.12210000000000001</v>
      </c>
      <c r="I24" s="348">
        <f t="shared" si="3"/>
        <v>104189.78304000002</v>
      </c>
      <c r="J24" s="348">
        <f t="shared" si="0"/>
        <v>176688.50707200004</v>
      </c>
      <c r="K24" s="239"/>
      <c r="L24" s="271"/>
      <c r="M24" s="271"/>
    </row>
    <row r="25" spans="1:13" ht="15" x14ac:dyDescent="0.25">
      <c r="A25" s="244">
        <v>396.7</v>
      </c>
      <c r="B25" s="244" t="s">
        <v>11</v>
      </c>
      <c r="C25" s="244" t="s">
        <v>11</v>
      </c>
      <c r="D25" s="346">
        <f>SUMIF('EPIS (General Plant)'!$F$3:$F$233,A25&amp;B25&amp;C25,'EPIS (General Plant)'!$D$3:$D$233)*1000</f>
        <v>3037582.7199999997</v>
      </c>
      <c r="E25" s="347">
        <f t="shared" si="1"/>
        <v>1</v>
      </c>
      <c r="F25" s="346">
        <f>G10*E25</f>
        <v>2265611.14</v>
      </c>
      <c r="G25" s="347">
        <f>H10/100</f>
        <v>4.9800000000000004E-2</v>
      </c>
      <c r="H25" s="347">
        <f t="shared" si="4"/>
        <v>5.5899999999999998E-2</v>
      </c>
      <c r="I25" s="348">
        <f t="shared" si="3"/>
        <v>112827.43477200002</v>
      </c>
      <c r="J25" s="349">
        <f t="shared" si="0"/>
        <v>126647.66272600001</v>
      </c>
      <c r="K25" s="239"/>
      <c r="L25" s="271"/>
      <c r="M25" s="271"/>
    </row>
    <row r="26" spans="1:13" ht="13.5" thickBot="1" x14ac:dyDescent="0.25">
      <c r="B26" s="226">
        <v>0</v>
      </c>
      <c r="D26" s="240">
        <f>SUM(D16:D25)</f>
        <v>10381316.73</v>
      </c>
      <c r="E26" s="309">
        <f>SUM(E16:E25)</f>
        <v>6</v>
      </c>
      <c r="F26" s="238">
        <f>SUM(F16:F25)</f>
        <v>9804381.1500000004</v>
      </c>
      <c r="I26" s="231">
        <f>SUM(I16:I25)</f>
        <v>372248.47492900002</v>
      </c>
      <c r="J26" s="231">
        <f>SUM(J16:J25)</f>
        <v>537697.66256300011</v>
      </c>
      <c r="K26" s="231"/>
      <c r="L26" s="271"/>
      <c r="M26" s="271"/>
    </row>
    <row r="27" spans="1:13" ht="15.75" thickTop="1" x14ac:dyDescent="0.25">
      <c r="D27" s="312"/>
      <c r="F27" s="241">
        <f>F26-G11</f>
        <v>0</v>
      </c>
      <c r="I27" s="311">
        <f>'CA, WA'!L936</f>
        <v>372247</v>
      </c>
      <c r="J27" s="311">
        <f>'CA, WA'!V936</f>
        <v>537737</v>
      </c>
    </row>
    <row r="28" spans="1:13" x14ac:dyDescent="0.2">
      <c r="I28" s="312">
        <f>I27-I26</f>
        <v>-1.4749290000181645</v>
      </c>
      <c r="J28" s="312">
        <f>J27-J26</f>
        <v>39.337436999892816</v>
      </c>
    </row>
  </sheetData>
  <mergeCells count="1">
    <mergeCell ref="G14:H14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2"/>
  <sheetViews>
    <sheetView workbookViewId="0">
      <selection activeCell="G4" sqref="G4"/>
    </sheetView>
  </sheetViews>
  <sheetFormatPr defaultRowHeight="12.75" x14ac:dyDescent="0.2"/>
  <cols>
    <col min="1" max="1" width="9.140625" style="14"/>
    <col min="2" max="2" width="18.5703125" style="14" customWidth="1"/>
    <col min="3" max="3" width="9.140625" style="14"/>
    <col min="4" max="4" width="14" style="14" bestFit="1" customWidth="1"/>
    <col min="5" max="5" width="14" style="14" customWidth="1"/>
    <col min="6" max="6" width="15.42578125" style="14" customWidth="1"/>
    <col min="7" max="7" width="14" style="14" bestFit="1" customWidth="1"/>
    <col min="8" max="8" width="9.140625" style="14"/>
    <col min="9" max="10" width="12.85546875" style="14" bestFit="1" customWidth="1"/>
    <col min="11" max="11" width="11.28515625" style="14" bestFit="1" customWidth="1"/>
    <col min="12" max="12" width="14" style="14" bestFit="1" customWidth="1"/>
    <col min="13" max="16384" width="9.140625" style="14"/>
  </cols>
  <sheetData>
    <row r="1" spans="1:24" x14ac:dyDescent="0.2">
      <c r="A1" s="225" t="s">
        <v>515</v>
      </c>
    </row>
    <row r="2" spans="1:24" x14ac:dyDescent="0.2">
      <c r="G2" s="304">
        <v>44196</v>
      </c>
    </row>
    <row r="3" spans="1:24" x14ac:dyDescent="0.2">
      <c r="A3" s="241">
        <v>0</v>
      </c>
      <c r="B3" s="226" t="s">
        <v>472</v>
      </c>
      <c r="G3" s="227" t="s">
        <v>504</v>
      </c>
      <c r="H3" s="227" t="s">
        <v>505</v>
      </c>
      <c r="I3" s="227" t="s">
        <v>506</v>
      </c>
      <c r="J3" s="227"/>
    </row>
    <row r="4" spans="1:24" x14ac:dyDescent="0.2">
      <c r="A4" s="241">
        <f>'WY, UT, ID'!A950</f>
        <v>389.2</v>
      </c>
      <c r="B4" s="241" t="str">
        <f>'WY, UT, ID'!B950</f>
        <v>LAND RIGHTS</v>
      </c>
      <c r="C4" s="241"/>
      <c r="F4" s="241"/>
      <c r="G4" s="241">
        <f>'WY, UT, ID'!D950</f>
        <v>4645.6099999999997</v>
      </c>
      <c r="H4" s="241">
        <f>'WY, UT, ID'!N950</f>
        <v>1.17</v>
      </c>
      <c r="I4" s="241">
        <f>'WY, UT, ID'!X950</f>
        <v>1.7</v>
      </c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</row>
    <row r="5" spans="1:24" x14ac:dyDescent="0.2">
      <c r="A5" s="241">
        <f>'WY, UT, ID'!A951</f>
        <v>390</v>
      </c>
      <c r="B5" s="241" t="str">
        <f>'WY, UT, ID'!B951</f>
        <v>STRUCTURES AND IMPROVEMENTS</v>
      </c>
      <c r="C5" s="241"/>
      <c r="F5" s="241"/>
      <c r="G5" s="241">
        <f>'WY, UT, ID'!D951</f>
        <v>14703730.67</v>
      </c>
      <c r="H5" s="241">
        <f>'WY, UT, ID'!N951</f>
        <v>1.65</v>
      </c>
      <c r="I5" s="241">
        <f>'WY, UT, ID'!X951</f>
        <v>1.84</v>
      </c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</row>
    <row r="6" spans="1:24" x14ac:dyDescent="0.2">
      <c r="A6" s="241">
        <f>'WY, UT, ID'!A952</f>
        <v>392.01</v>
      </c>
      <c r="B6" s="241" t="str">
        <f>'WY, UT, ID'!B952</f>
        <v>TRANSPORTATION EQUIPMENT - LIGHT TRUCKS AND VANS</v>
      </c>
      <c r="C6" s="241"/>
      <c r="F6" s="241"/>
      <c r="G6" s="241">
        <f>'WY, UT, ID'!D952</f>
        <v>3064130.88</v>
      </c>
      <c r="H6" s="241">
        <f>'WY, UT, ID'!N952</f>
        <v>4.28</v>
      </c>
      <c r="I6" s="241">
        <f>'WY, UT, ID'!X952</f>
        <v>8.73</v>
      </c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</row>
    <row r="7" spans="1:24" x14ac:dyDescent="0.2">
      <c r="A7" s="241">
        <f>'WY, UT, ID'!A953</f>
        <v>392.05</v>
      </c>
      <c r="B7" s="241" t="str">
        <f>'WY, UT, ID'!B953</f>
        <v>TRANSPORTATION EQUIPMENT - MEDIUM TRUCKS</v>
      </c>
      <c r="C7" s="241"/>
      <c r="F7" s="241"/>
      <c r="G7" s="241">
        <f>'WY, UT, ID'!D953</f>
        <v>5130363.46</v>
      </c>
      <c r="H7" s="241">
        <f>'WY, UT, ID'!N953</f>
        <v>4.34</v>
      </c>
      <c r="I7" s="241">
        <f>'WY, UT, ID'!X953</f>
        <v>5.19</v>
      </c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</row>
    <row r="8" spans="1:24" x14ac:dyDescent="0.2">
      <c r="A8" s="241">
        <f>'WY, UT, ID'!A954</f>
        <v>392.09</v>
      </c>
      <c r="B8" s="241" t="str">
        <f>'WY, UT, ID'!B954</f>
        <v>TRANSPORTATION EQUIPMENT - TRAILERS</v>
      </c>
      <c r="C8" s="241"/>
      <c r="F8" s="241"/>
      <c r="G8" s="241">
        <f>'WY, UT, ID'!D954</f>
        <v>1545517.12</v>
      </c>
      <c r="H8" s="241">
        <f>'WY, UT, ID'!N954</f>
        <v>2.2799999999999998</v>
      </c>
      <c r="I8" s="241">
        <f>'WY, UT, ID'!X954</f>
        <v>2.44</v>
      </c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</row>
    <row r="9" spans="1:24" x14ac:dyDescent="0.2">
      <c r="A9" s="241">
        <f>'WY, UT, ID'!A955</f>
        <v>396.03</v>
      </c>
      <c r="B9" s="241" t="str">
        <f>'WY, UT, ID'!B955</f>
        <v>LIGHT POWER OPERATED EQUIPMENT</v>
      </c>
      <c r="C9" s="241"/>
      <c r="F9" s="241"/>
      <c r="G9" s="241">
        <f>'WY, UT, ID'!D955</f>
        <v>3082615.23</v>
      </c>
      <c r="H9" s="241">
        <f>'WY, UT, ID'!N955</f>
        <v>7.67</v>
      </c>
      <c r="I9" s="241">
        <f>'WY, UT, ID'!X955</f>
        <v>11.95</v>
      </c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</row>
    <row r="10" spans="1:24" x14ac:dyDescent="0.2">
      <c r="A10" s="241">
        <f>'WY, UT, ID'!A956</f>
        <v>396.07</v>
      </c>
      <c r="B10" s="241" t="str">
        <f>'WY, UT, ID'!B956</f>
        <v>HEAVY POWER OPERATED EQUIPMENT</v>
      </c>
      <c r="C10" s="241"/>
      <c r="F10" s="241"/>
      <c r="G10" s="241">
        <f>'WY, UT, ID'!D956</f>
        <v>7786438.6100000003</v>
      </c>
      <c r="H10" s="241">
        <f>'WY, UT, ID'!N956</f>
        <v>3.73</v>
      </c>
      <c r="I10" s="241">
        <f>'WY, UT, ID'!X956</f>
        <v>5.39</v>
      </c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</row>
    <row r="11" spans="1:24" x14ac:dyDescent="0.2">
      <c r="A11" s="241"/>
      <c r="B11" s="226" t="str">
        <f>'WY, UT, ID'!B957</f>
        <v>TOTAL IDAHO - GENERAL</v>
      </c>
      <c r="C11" s="226"/>
      <c r="F11" s="226"/>
      <c r="G11" s="226">
        <f>SUM(G4:G10)</f>
        <v>35317441.580000006</v>
      </c>
      <c r="H11" s="226">
        <f>'WY, UT, ID'!N957</f>
        <v>3.28</v>
      </c>
      <c r="I11" s="226">
        <f>'WY, UT, ID'!X957</f>
        <v>4.6100000000000003</v>
      </c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</row>
    <row r="12" spans="1:24" x14ac:dyDescent="0.2">
      <c r="A12" s="241"/>
    </row>
    <row r="13" spans="1:24" x14ac:dyDescent="0.2">
      <c r="A13" s="232" t="s">
        <v>507</v>
      </c>
      <c r="B13" s="307"/>
    </row>
    <row r="14" spans="1:24" ht="15" x14ac:dyDescent="0.35">
      <c r="A14" s="233"/>
      <c r="D14" s="304">
        <v>43100</v>
      </c>
      <c r="E14" s="304"/>
      <c r="F14" s="304">
        <v>44196</v>
      </c>
      <c r="G14" s="500" t="s">
        <v>2</v>
      </c>
      <c r="H14" s="500"/>
      <c r="I14" s="234" t="s">
        <v>508</v>
      </c>
      <c r="J14" s="235" t="s">
        <v>509</v>
      </c>
      <c r="K14" s="236"/>
    </row>
    <row r="15" spans="1:24" x14ac:dyDescent="0.2">
      <c r="A15" s="245" t="s">
        <v>510</v>
      </c>
      <c r="B15" s="245" t="s">
        <v>28</v>
      </c>
      <c r="C15" s="245" t="s">
        <v>511</v>
      </c>
      <c r="D15" s="227" t="s">
        <v>512</v>
      </c>
      <c r="E15" s="227" t="s">
        <v>513</v>
      </c>
      <c r="F15" s="227" t="s">
        <v>504</v>
      </c>
      <c r="G15" s="1" t="s">
        <v>8</v>
      </c>
      <c r="H15" s="1" t="s">
        <v>9</v>
      </c>
      <c r="I15" s="234" t="s">
        <v>514</v>
      </c>
      <c r="J15" s="234" t="s">
        <v>514</v>
      </c>
      <c r="K15" s="234"/>
    </row>
    <row r="16" spans="1:24" ht="15" x14ac:dyDescent="0.25">
      <c r="A16" s="14">
        <v>389.2</v>
      </c>
      <c r="B16" s="14" t="s">
        <v>16</v>
      </c>
      <c r="C16" s="14" t="s">
        <v>16</v>
      </c>
      <c r="D16" s="308">
        <f>SUMIF('EPIS (General Plant)'!$F$3:$F$233,A16&amp;B16&amp;C16,'EPIS (General Plant)'!$D$3:$D$233)*1000</f>
        <v>4867.6399999999994</v>
      </c>
      <c r="E16" s="305">
        <f>D16/SUMIF($A$16:$A$29,A16,$D$16:$D$29)</f>
        <v>1</v>
      </c>
      <c r="F16" s="241">
        <f>E16*G4</f>
        <v>4645.6099999999997</v>
      </c>
      <c r="G16" s="305">
        <f>H4/100</f>
        <v>1.1699999999999999E-2</v>
      </c>
      <c r="H16" s="305">
        <f>I4/100</f>
        <v>1.7000000000000001E-2</v>
      </c>
      <c r="I16" s="313">
        <f>F16*G16</f>
        <v>54.353636999999992</v>
      </c>
      <c r="J16" s="313">
        <f t="shared" ref="J16:J29" si="0">F16*H16</f>
        <v>78.975369999999998</v>
      </c>
      <c r="K16" s="239"/>
    </row>
    <row r="17" spans="1:11" ht="15" x14ac:dyDescent="0.25">
      <c r="A17" s="14">
        <v>390</v>
      </c>
      <c r="B17" s="14" t="s">
        <v>16</v>
      </c>
      <c r="C17" s="14" t="s">
        <v>547</v>
      </c>
      <c r="D17" s="308">
        <f>SUMIF('EPIS (General Plant)'!$F$3:$F$233,A17&amp;B17&amp;C17,'EPIS (General Plant)'!$D$3:$D$233)*1000</f>
        <v>1286984.54</v>
      </c>
      <c r="E17" s="305">
        <f t="shared" ref="E17:E29" si="1">D17/SUMIF($A$16:$A$29,A17,$D$16:$D$29)</f>
        <v>9.8398981026324592E-2</v>
      </c>
      <c r="F17" s="241">
        <f>E17*G5</f>
        <v>1446832.1152135169</v>
      </c>
      <c r="G17" s="305">
        <f>H5/100</f>
        <v>1.6500000000000001E-2</v>
      </c>
      <c r="H17" s="305">
        <f>I5/100</f>
        <v>1.84E-2</v>
      </c>
      <c r="I17" s="313">
        <f t="shared" ref="I17:I29" si="2">F17*G17</f>
        <v>23872.729901023031</v>
      </c>
      <c r="J17" s="313">
        <f t="shared" si="0"/>
        <v>26621.710919928712</v>
      </c>
      <c r="K17" s="239"/>
    </row>
    <row r="18" spans="1:11" ht="15" x14ac:dyDescent="0.25">
      <c r="A18" s="14">
        <v>390</v>
      </c>
      <c r="B18" s="14" t="s">
        <v>16</v>
      </c>
      <c r="C18" s="14" t="s">
        <v>16</v>
      </c>
      <c r="D18" s="308">
        <f>SUMIF('EPIS (General Plant)'!$F$3:$F$233,A18&amp;B18&amp;C18,'EPIS (General Plant)'!$D$3:$D$233)*1000</f>
        <v>11099137.77</v>
      </c>
      <c r="E18" s="305">
        <f t="shared" si="1"/>
        <v>0.84860681142198691</v>
      </c>
      <c r="F18" s="241">
        <f>E18*G5</f>
        <v>12477685.999876374</v>
      </c>
      <c r="G18" s="305">
        <f>H5/100</f>
        <v>1.6500000000000001E-2</v>
      </c>
      <c r="H18" s="305">
        <f>I5/100</f>
        <v>1.84E-2</v>
      </c>
      <c r="I18" s="313">
        <f t="shared" si="2"/>
        <v>205881.81899796019</v>
      </c>
      <c r="J18" s="313">
        <f t="shared" si="0"/>
        <v>229589.42239772528</v>
      </c>
      <c r="K18" s="239"/>
    </row>
    <row r="19" spans="1:11" ht="15" x14ac:dyDescent="0.25">
      <c r="A19" s="14">
        <v>390</v>
      </c>
      <c r="B19" s="14" t="s">
        <v>16</v>
      </c>
      <c r="C19" s="14" t="s">
        <v>21</v>
      </c>
      <c r="D19" s="308">
        <f>SUMIF('EPIS (General Plant)'!$F$3:$F$233,A19&amp;B19&amp;C19,'EPIS (General Plant)'!$D$3:$D$233)*1000</f>
        <v>693124.30999999994</v>
      </c>
      <c r="E19" s="305">
        <f t="shared" si="1"/>
        <v>5.2994207551688474E-2</v>
      </c>
      <c r="F19" s="241">
        <f>E19*G5</f>
        <v>779212.5549101074</v>
      </c>
      <c r="G19" s="305">
        <f>H5/100</f>
        <v>1.6500000000000001E-2</v>
      </c>
      <c r="H19" s="305">
        <f>I5/100</f>
        <v>1.84E-2</v>
      </c>
      <c r="I19" s="313">
        <f t="shared" si="2"/>
        <v>12857.007156016773</v>
      </c>
      <c r="J19" s="313">
        <f t="shared" si="0"/>
        <v>14337.511010345976</v>
      </c>
      <c r="K19" s="239"/>
    </row>
    <row r="20" spans="1:11" ht="15" x14ac:dyDescent="0.25">
      <c r="A20" s="14">
        <v>392.1</v>
      </c>
      <c r="B20" s="14" t="s">
        <v>16</v>
      </c>
      <c r="C20" s="14" t="s">
        <v>547</v>
      </c>
      <c r="D20" s="308">
        <f>SUMIF('EPIS (General Plant)'!$F$3:$F$233,A20&amp;B20&amp;C20,'EPIS (General Plant)'!$D$3:$D$233)*1000</f>
        <v>694058.66</v>
      </c>
      <c r="E20" s="305">
        <f t="shared" si="1"/>
        <v>0.25094634389749604</v>
      </c>
      <c r="F20" s="241">
        <f>E20*G6</f>
        <v>768932.44155941717</v>
      </c>
      <c r="G20" s="305">
        <f>H6/100</f>
        <v>4.2800000000000005E-2</v>
      </c>
      <c r="H20" s="305">
        <f>I6/100</f>
        <v>8.7300000000000003E-2</v>
      </c>
      <c r="I20" s="313">
        <f t="shared" si="2"/>
        <v>32910.308498743056</v>
      </c>
      <c r="J20" s="313">
        <f t="shared" si="0"/>
        <v>67127.802148137125</v>
      </c>
      <c r="K20" s="239"/>
    </row>
    <row r="21" spans="1:11" ht="15" x14ac:dyDescent="0.25">
      <c r="A21" s="14">
        <v>392.1</v>
      </c>
      <c r="B21" s="14" t="s">
        <v>16</v>
      </c>
      <c r="C21" s="14" t="s">
        <v>16</v>
      </c>
      <c r="D21" s="308">
        <f>SUMIF('EPIS (General Plant)'!$F$3:$F$233,A21&amp;B21&amp;C21,'EPIS (General Plant)'!$D$3:$D$233)*1000</f>
        <v>2071706.5200000003</v>
      </c>
      <c r="E21" s="305">
        <f t="shared" si="1"/>
        <v>0.74905365610250407</v>
      </c>
      <c r="F21" s="241">
        <f>E21*G6</f>
        <v>2295198.4384405832</v>
      </c>
      <c r="G21" s="305">
        <f>H6/100</f>
        <v>4.2800000000000005E-2</v>
      </c>
      <c r="H21" s="305">
        <f>I6/100</f>
        <v>8.7300000000000003E-2</v>
      </c>
      <c r="I21" s="313">
        <f t="shared" si="2"/>
        <v>98234.493165256965</v>
      </c>
      <c r="J21" s="313">
        <f t="shared" si="0"/>
        <v>200370.82367586292</v>
      </c>
      <c r="K21" s="239"/>
    </row>
    <row r="22" spans="1:11" ht="15" x14ac:dyDescent="0.25">
      <c r="A22" s="14">
        <v>392.5</v>
      </c>
      <c r="B22" s="14" t="s">
        <v>16</v>
      </c>
      <c r="C22" s="14" t="s">
        <v>547</v>
      </c>
      <c r="D22" s="308">
        <f>SUMIF('EPIS (General Plant)'!$F$3:$F$233,A22&amp;B22&amp;C22,'EPIS (General Plant)'!$D$3:$D$233)*1000</f>
        <v>623608.53</v>
      </c>
      <c r="E22" s="305">
        <f t="shared" si="1"/>
        <v>0.15194525359721631</v>
      </c>
      <c r="F22" s="241">
        <f>E22*G7</f>
        <v>779534.37697559211</v>
      </c>
      <c r="G22" s="305">
        <f>H7/100</f>
        <v>4.3400000000000001E-2</v>
      </c>
      <c r="H22" s="305">
        <f>I7/100</f>
        <v>5.1900000000000002E-2</v>
      </c>
      <c r="I22" s="313">
        <f t="shared" si="2"/>
        <v>33831.791960740695</v>
      </c>
      <c r="J22" s="313">
        <f t="shared" si="0"/>
        <v>40457.83416503323</v>
      </c>
      <c r="K22" s="239"/>
    </row>
    <row r="23" spans="1:11" ht="15" x14ac:dyDescent="0.25">
      <c r="A23" s="14">
        <v>392.5</v>
      </c>
      <c r="B23" s="14" t="s">
        <v>16</v>
      </c>
      <c r="C23" s="14" t="s">
        <v>16</v>
      </c>
      <c r="D23" s="308">
        <f>SUMIF('EPIS (General Plant)'!$F$3:$F$233,A23&amp;B23&amp;C23,'EPIS (General Plant)'!$D$3:$D$233)*1000</f>
        <v>3480557.3800000004</v>
      </c>
      <c r="E23" s="305">
        <f t="shared" si="1"/>
        <v>0.84805474640278378</v>
      </c>
      <c r="F23" s="241">
        <f>E23*G7</f>
        <v>4350829.0830244087</v>
      </c>
      <c r="G23" s="305">
        <f>H7/100</f>
        <v>4.3400000000000001E-2</v>
      </c>
      <c r="H23" s="305">
        <f>I7/100</f>
        <v>5.1900000000000002E-2</v>
      </c>
      <c r="I23" s="313">
        <f t="shared" si="2"/>
        <v>188825.98220325934</v>
      </c>
      <c r="J23" s="313">
        <f t="shared" si="0"/>
        <v>225808.02940896683</v>
      </c>
      <c r="K23" s="239"/>
    </row>
    <row r="24" spans="1:11" ht="15" x14ac:dyDescent="0.25">
      <c r="A24" s="14">
        <v>392.9</v>
      </c>
      <c r="B24" s="14" t="s">
        <v>16</v>
      </c>
      <c r="C24" s="14" t="s">
        <v>547</v>
      </c>
      <c r="D24" s="308">
        <f>SUMIF('EPIS (General Plant)'!$F$3:$F$233,A24&amp;B24&amp;C24,'EPIS (General Plant)'!$D$3:$D$233)*1000</f>
        <v>51773.15</v>
      </c>
      <c r="E24" s="305">
        <f t="shared" si="1"/>
        <v>4.110437047683433E-2</v>
      </c>
      <c r="F24" s="241">
        <f>E24*G8</f>
        <v>63527.508278770023</v>
      </c>
      <c r="G24" s="305">
        <f>H8/100</f>
        <v>2.2799999999999997E-2</v>
      </c>
      <c r="H24" s="305">
        <f>I8/100</f>
        <v>2.4399999999999998E-2</v>
      </c>
      <c r="I24" s="313">
        <f t="shared" si="2"/>
        <v>1448.4271887559564</v>
      </c>
      <c r="J24" s="313">
        <f t="shared" si="0"/>
        <v>1550.0712020019885</v>
      </c>
      <c r="K24" s="239"/>
    </row>
    <row r="25" spans="1:11" ht="15" x14ac:dyDescent="0.25">
      <c r="A25" s="14">
        <v>392.9</v>
      </c>
      <c r="B25" s="14" t="s">
        <v>16</v>
      </c>
      <c r="C25" s="14" t="s">
        <v>16</v>
      </c>
      <c r="D25" s="308">
        <f>SUMIF('EPIS (General Plant)'!$F$3:$F$233,A25&amp;B25&amp;C25,'EPIS (General Plant)'!$D$3:$D$233)*1000</f>
        <v>1207780.26</v>
      </c>
      <c r="E25" s="305">
        <f t="shared" si="1"/>
        <v>0.95889562952316576</v>
      </c>
      <c r="F25" s="241">
        <f>E25*G8</f>
        <v>1481989.6117212302</v>
      </c>
      <c r="G25" s="305">
        <f>H8/100</f>
        <v>2.2799999999999997E-2</v>
      </c>
      <c r="H25" s="305">
        <f>I8/100</f>
        <v>2.4399999999999998E-2</v>
      </c>
      <c r="I25" s="313">
        <f t="shared" si="2"/>
        <v>33789.363147244047</v>
      </c>
      <c r="J25" s="313">
        <f t="shared" si="0"/>
        <v>36160.546525998012</v>
      </c>
      <c r="K25" s="239"/>
    </row>
    <row r="26" spans="1:11" ht="15" x14ac:dyDescent="0.25">
      <c r="A26" s="14">
        <v>396.3</v>
      </c>
      <c r="B26" s="14" t="s">
        <v>16</v>
      </c>
      <c r="C26" s="14" t="s">
        <v>547</v>
      </c>
      <c r="D26" s="308">
        <f>SUMIF('EPIS (General Plant)'!$F$3:$F$233,A26&amp;B26&amp;C26,'EPIS (General Plant)'!$D$3:$D$233)*1000</f>
        <v>85663.84</v>
      </c>
      <c r="E26" s="305">
        <f t="shared" si="1"/>
        <v>3.0801955086412633E-2</v>
      </c>
      <c r="F26" s="241">
        <f>E26*G9</f>
        <v>94950.575863151549</v>
      </c>
      <c r="G26" s="305">
        <f>H9/100</f>
        <v>7.6700000000000004E-2</v>
      </c>
      <c r="H26" s="305">
        <f>I9/100</f>
        <v>0.1195</v>
      </c>
      <c r="I26" s="313">
        <f t="shared" si="2"/>
        <v>7282.7091687037246</v>
      </c>
      <c r="J26" s="313">
        <f t="shared" si="0"/>
        <v>11346.593815646609</v>
      </c>
      <c r="K26" s="239"/>
    </row>
    <row r="27" spans="1:11" ht="15" x14ac:dyDescent="0.25">
      <c r="A27" s="14">
        <v>396.3</v>
      </c>
      <c r="B27" s="14" t="s">
        <v>16</v>
      </c>
      <c r="C27" s="14" t="s">
        <v>16</v>
      </c>
      <c r="D27" s="308">
        <f>SUMIF('EPIS (General Plant)'!$F$3:$F$233,A27&amp;B27&amp;C27,'EPIS (General Plant)'!$D$3:$D$233)*1000</f>
        <v>2695453.1300000004</v>
      </c>
      <c r="E27" s="305">
        <f t="shared" si="1"/>
        <v>0.96919804491358741</v>
      </c>
      <c r="F27" s="241">
        <f>E27*G9</f>
        <v>2987664.6541368486</v>
      </c>
      <c r="G27" s="305">
        <f>H9/100</f>
        <v>7.6700000000000004E-2</v>
      </c>
      <c r="H27" s="305">
        <f>I9/100</f>
        <v>0.1195</v>
      </c>
      <c r="I27" s="313">
        <f t="shared" si="2"/>
        <v>229153.87897229631</v>
      </c>
      <c r="J27" s="313">
        <f t="shared" si="0"/>
        <v>357025.92616935342</v>
      </c>
      <c r="K27" s="239"/>
    </row>
    <row r="28" spans="1:11" ht="15" x14ac:dyDescent="0.25">
      <c r="A28" s="14">
        <v>396.7</v>
      </c>
      <c r="B28" s="14" t="s">
        <v>16</v>
      </c>
      <c r="C28" s="14" t="s">
        <v>547</v>
      </c>
      <c r="D28" s="308">
        <f>SUMIF('EPIS (General Plant)'!$F$3:$F$233,A28&amp;B28&amp;C28,'EPIS (General Plant)'!$D$3:$D$233)*1000</f>
        <v>1072792.3499999999</v>
      </c>
      <c r="E28" s="305">
        <f t="shared" si="1"/>
        <v>0.13730547008338595</v>
      </c>
      <c r="F28" s="241">
        <f>E28*G10</f>
        <v>1069120.6136214763</v>
      </c>
      <c r="G28" s="305">
        <f>H10/100</f>
        <v>3.73E-2</v>
      </c>
      <c r="H28" s="305">
        <f>I10/100</f>
        <v>5.3899999999999997E-2</v>
      </c>
      <c r="I28" s="313">
        <f t="shared" si="2"/>
        <v>39878.198888081068</v>
      </c>
      <c r="J28" s="313">
        <f t="shared" si="0"/>
        <v>57625.60107419757</v>
      </c>
      <c r="K28" s="239"/>
    </row>
    <row r="29" spans="1:11" ht="15" x14ac:dyDescent="0.25">
      <c r="A29" s="14">
        <v>396.7</v>
      </c>
      <c r="B29" s="14" t="s">
        <v>16</v>
      </c>
      <c r="C29" s="14" t="s">
        <v>16</v>
      </c>
      <c r="D29" s="308">
        <f>SUMIF('EPIS (General Plant)'!$F$3:$F$233,A29&amp;B29&amp;C29,'EPIS (General Plant)'!$D$3:$D$233)*1000</f>
        <v>6740387.6299999999</v>
      </c>
      <c r="E29" s="305">
        <f t="shared" si="1"/>
        <v>0.86269452991661411</v>
      </c>
      <c r="F29" s="241">
        <f>E29*G10</f>
        <v>6717317.9963785242</v>
      </c>
      <c r="G29" s="305">
        <f>H10/100</f>
        <v>3.73E-2</v>
      </c>
      <c r="H29" s="305">
        <f>I10/100</f>
        <v>5.3899999999999997E-2</v>
      </c>
      <c r="I29" s="313">
        <f t="shared" si="2"/>
        <v>250555.96126491897</v>
      </c>
      <c r="J29" s="311">
        <f t="shared" si="0"/>
        <v>362063.44000480243</v>
      </c>
      <c r="K29" s="239"/>
    </row>
    <row r="30" spans="1:11" x14ac:dyDescent="0.2">
      <c r="D30" s="240">
        <f>SUM(D16:D29)</f>
        <v>31807895.709999997</v>
      </c>
      <c r="E30" s="309">
        <f>SUM(E16:E29)</f>
        <v>7</v>
      </c>
      <c r="F30" s="240">
        <f>SUM(F16:F29)</f>
        <v>35317441.579999998</v>
      </c>
      <c r="I30" s="231">
        <f>SUM(I16:I29)</f>
        <v>1158577.0241500004</v>
      </c>
      <c r="J30" s="231">
        <f>SUM(J16:J29)</f>
        <v>1630164.2878880003</v>
      </c>
      <c r="K30" s="231"/>
    </row>
    <row r="31" spans="1:11" ht="15" x14ac:dyDescent="0.25">
      <c r="D31" s="312"/>
      <c r="F31" s="241">
        <f>F30-G11</f>
        <v>0</v>
      </c>
      <c r="I31" s="311">
        <f>'WY, UT, ID'!L957</f>
        <v>1158578</v>
      </c>
      <c r="J31" s="311">
        <f>'WY, UT, ID'!V957</f>
        <v>1629800</v>
      </c>
    </row>
    <row r="32" spans="1:11" x14ac:dyDescent="0.2">
      <c r="I32" s="312">
        <f>I31-I30</f>
        <v>0.97584999958053231</v>
      </c>
      <c r="J32" s="312">
        <f>J31-J30</f>
        <v>-364.28788800025359</v>
      </c>
    </row>
  </sheetData>
  <mergeCells count="1">
    <mergeCell ref="G14:H14"/>
  </mergeCells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3"/>
  <sheetViews>
    <sheetView workbookViewId="0">
      <selection activeCell="J16" sqref="J16"/>
    </sheetView>
  </sheetViews>
  <sheetFormatPr defaultRowHeight="12.75" x14ac:dyDescent="0.2"/>
  <cols>
    <col min="1" max="1" width="9.140625" style="14"/>
    <col min="2" max="2" width="20.85546875" style="14" customWidth="1"/>
    <col min="3" max="3" width="13.140625" style="14" customWidth="1"/>
    <col min="4" max="4" width="15" style="14" bestFit="1" customWidth="1"/>
    <col min="5" max="5" width="15" style="14" customWidth="1"/>
    <col min="6" max="6" width="16" style="14" customWidth="1"/>
    <col min="7" max="7" width="15" style="14" bestFit="1" customWidth="1"/>
    <col min="8" max="8" width="9.140625" style="14"/>
    <col min="9" max="9" width="13.28515625" style="14" customWidth="1"/>
    <col min="10" max="10" width="11.28515625" style="14" bestFit="1" customWidth="1"/>
    <col min="11" max="11" width="10.5703125" style="14" bestFit="1" customWidth="1"/>
    <col min="12" max="16384" width="9.140625" style="14"/>
  </cols>
  <sheetData>
    <row r="1" spans="1:10" x14ac:dyDescent="0.2">
      <c r="A1" s="225" t="s">
        <v>516</v>
      </c>
    </row>
    <row r="3" spans="1:10" x14ac:dyDescent="0.2">
      <c r="G3" s="304">
        <v>44196</v>
      </c>
    </row>
    <row r="4" spans="1:10" x14ac:dyDescent="0.2">
      <c r="A4" s="241"/>
      <c r="B4" s="226" t="str">
        <f>OR!B900</f>
        <v>OREGON - GENERAL</v>
      </c>
      <c r="C4" s="241"/>
      <c r="G4" s="227" t="s">
        <v>504</v>
      </c>
      <c r="H4" s="227" t="s">
        <v>505</v>
      </c>
      <c r="I4" s="227" t="s">
        <v>506</v>
      </c>
    </row>
    <row r="5" spans="1:10" x14ac:dyDescent="0.2">
      <c r="A5" s="241">
        <f>OR!A901</f>
        <v>390</v>
      </c>
      <c r="B5" s="241" t="str">
        <f>OR!B901</f>
        <v>STRUCTURES AND IMPROVEMENTS</v>
      </c>
      <c r="C5" s="241"/>
      <c r="G5" s="241">
        <f>OR!D901</f>
        <v>86252902.120000005</v>
      </c>
      <c r="H5" s="241">
        <f>OR!N901</f>
        <v>1.86</v>
      </c>
      <c r="I5" s="241">
        <f>OR!X901</f>
        <v>2.08</v>
      </c>
    </row>
    <row r="6" spans="1:10" x14ac:dyDescent="0.2">
      <c r="A6" s="241">
        <f>OR!A902</f>
        <v>392.01</v>
      </c>
      <c r="B6" s="241" t="str">
        <f>OR!B902</f>
        <v>TRANSPORTATION EQUIPMENT - LIGHT TRUCKS AND VANS</v>
      </c>
      <c r="C6" s="241"/>
      <c r="G6" s="241">
        <f>OR!D902</f>
        <v>8802140.3499999996</v>
      </c>
      <c r="H6" s="241">
        <f>OR!N902</f>
        <v>7.04</v>
      </c>
      <c r="I6" s="241">
        <f>OR!X902</f>
        <v>6.43</v>
      </c>
    </row>
    <row r="7" spans="1:10" x14ac:dyDescent="0.2">
      <c r="A7" s="241">
        <f>OR!A903</f>
        <v>392.05</v>
      </c>
      <c r="B7" s="241" t="str">
        <f>OR!B903</f>
        <v>TRANSPORTATION EQUIPMENT - MEDIUM TRUCKS</v>
      </c>
      <c r="C7" s="241"/>
      <c r="G7" s="241">
        <f>OR!D903</f>
        <v>12922376.789999999</v>
      </c>
      <c r="H7" s="241">
        <f>OR!N903</f>
        <v>5.48</v>
      </c>
      <c r="I7" s="241">
        <f>OR!X903</f>
        <v>5.51</v>
      </c>
    </row>
    <row r="8" spans="1:10" x14ac:dyDescent="0.2">
      <c r="A8" s="241">
        <f>OR!A904</f>
        <v>392.09</v>
      </c>
      <c r="B8" s="241" t="str">
        <f>OR!B904</f>
        <v>TRANSPORTATION EQUIPMENT - TRAILERS</v>
      </c>
      <c r="C8" s="241"/>
      <c r="G8" s="241">
        <f>OR!D904</f>
        <v>3512093.49</v>
      </c>
      <c r="H8" s="241">
        <f>OR!N904</f>
        <v>2.44</v>
      </c>
      <c r="I8" s="241">
        <f>OR!X904</f>
        <v>2.72</v>
      </c>
    </row>
    <row r="9" spans="1:10" x14ac:dyDescent="0.2">
      <c r="A9" s="241">
        <f>OR!A905</f>
        <v>396.03</v>
      </c>
      <c r="B9" s="241" t="str">
        <f>OR!B905</f>
        <v>LIGHT POWER OPERATED EQUIPMENT</v>
      </c>
      <c r="C9" s="241"/>
      <c r="G9" s="241">
        <f>OR!D905</f>
        <v>12165623.66</v>
      </c>
      <c r="H9" s="241">
        <f>OR!N905</f>
        <v>9.23</v>
      </c>
      <c r="I9" s="241">
        <f>OR!X905</f>
        <v>9.31</v>
      </c>
    </row>
    <row r="10" spans="1:10" x14ac:dyDescent="0.2">
      <c r="A10" s="241">
        <f>OR!A906</f>
        <v>396.07</v>
      </c>
      <c r="B10" s="241" t="str">
        <f>OR!B906</f>
        <v>HEAVY POWER OPERATED EQUIPMENT</v>
      </c>
      <c r="C10" s="241"/>
      <c r="G10" s="241">
        <f>OR!D906</f>
        <v>24378831.84</v>
      </c>
      <c r="H10" s="241">
        <f>OR!N906</f>
        <v>5.14</v>
      </c>
      <c r="I10" s="241">
        <f>OR!X906</f>
        <v>5.2</v>
      </c>
    </row>
    <row r="11" spans="1:10" x14ac:dyDescent="0.2">
      <c r="A11" s="241"/>
      <c r="B11" s="226" t="str">
        <f>OR!B907</f>
        <v>TOTAL OREGON - GENERAL</v>
      </c>
      <c r="C11" s="241"/>
      <c r="G11" s="226">
        <f>SUM(G5:G10)</f>
        <v>148033968.24999997</v>
      </c>
      <c r="H11" s="226">
        <f>OR!N907</f>
        <v>3.64</v>
      </c>
      <c r="I11" s="226">
        <f>OR!X907</f>
        <v>3.76</v>
      </c>
    </row>
    <row r="12" spans="1:10" x14ac:dyDescent="0.2">
      <c r="A12" s="241"/>
      <c r="G12" s="241">
        <v>0</v>
      </c>
    </row>
    <row r="13" spans="1:10" x14ac:dyDescent="0.2">
      <c r="A13" s="232" t="s">
        <v>507</v>
      </c>
      <c r="B13" s="307"/>
    </row>
    <row r="14" spans="1:10" ht="15" x14ac:dyDescent="0.35">
      <c r="A14" s="233"/>
      <c r="D14" s="304">
        <v>43100</v>
      </c>
      <c r="E14" s="304"/>
      <c r="F14" s="304">
        <v>44196</v>
      </c>
      <c r="G14" s="500" t="s">
        <v>2</v>
      </c>
      <c r="H14" s="500"/>
      <c r="I14" s="234" t="s">
        <v>508</v>
      </c>
      <c r="J14" s="235" t="s">
        <v>509</v>
      </c>
    </row>
    <row r="15" spans="1:10" x14ac:dyDescent="0.2">
      <c r="A15" s="245" t="s">
        <v>510</v>
      </c>
      <c r="B15" s="245" t="s">
        <v>28</v>
      </c>
      <c r="C15" s="245" t="s">
        <v>511</v>
      </c>
      <c r="D15" s="227" t="s">
        <v>512</v>
      </c>
      <c r="E15" s="227" t="s">
        <v>513</v>
      </c>
      <c r="F15" s="227" t="s">
        <v>504</v>
      </c>
      <c r="G15" s="1" t="s">
        <v>8</v>
      </c>
      <c r="H15" s="1" t="s">
        <v>9</v>
      </c>
      <c r="I15" s="234" t="s">
        <v>514</v>
      </c>
      <c r="J15" s="234" t="s">
        <v>514</v>
      </c>
    </row>
    <row r="16" spans="1:10" ht="15" x14ac:dyDescent="0.25">
      <c r="A16" s="14">
        <v>390</v>
      </c>
      <c r="B16" s="14" t="s">
        <v>12</v>
      </c>
      <c r="C16" s="14" t="s">
        <v>548</v>
      </c>
      <c r="D16" s="308">
        <f>SUMIF('EPIS (General Plant)'!$F$3:$F$233,A16&amp;B16&amp;C16,'EPIS (General Plant)'!$D$3:$D$233)*1000</f>
        <v>2886700.28</v>
      </c>
      <c r="E16" s="305">
        <f>D16/SUMIF($A$16:$A$30,A16,$D$16:$D$30)</f>
        <v>3.4358389637385578E-2</v>
      </c>
      <c r="F16" s="241">
        <f>E16*G5</f>
        <v>2963510.8183942409</v>
      </c>
      <c r="G16" s="305">
        <f>H5/100</f>
        <v>1.8600000000000002E-2</v>
      </c>
      <c r="H16" s="305">
        <f>I5/100</f>
        <v>2.0799999999999999E-2</v>
      </c>
      <c r="I16" s="308">
        <f>F16*G16</f>
        <v>55121.30122213289</v>
      </c>
      <c r="J16" s="308">
        <f>F16*H16</f>
        <v>61641.02502260021</v>
      </c>
    </row>
    <row r="17" spans="1:10" ht="15" x14ac:dyDescent="0.25">
      <c r="A17" s="14">
        <v>390</v>
      </c>
      <c r="B17" s="14" t="s">
        <v>12</v>
      </c>
      <c r="C17" s="14" t="s">
        <v>12</v>
      </c>
      <c r="D17" s="308">
        <f>SUMIF('EPIS (General Plant)'!$F$3:$F$233,A17&amp;B17&amp;C17,'EPIS (General Plant)'!$D$3:$D$233)*1000</f>
        <v>32649280.060000002</v>
      </c>
      <c r="E17" s="305">
        <f t="shared" ref="E17:E30" si="0">D17/SUMIF($A$16:$A$30,A17,$D$16:$D$30)</f>
        <v>0.3886017171417615</v>
      </c>
      <c r="F17" s="241">
        <f>E17*G5</f>
        <v>33518025.872292284</v>
      </c>
      <c r="G17" s="305">
        <f>H5/100</f>
        <v>1.8600000000000002E-2</v>
      </c>
      <c r="H17" s="305">
        <f>I5/100</f>
        <v>2.0799999999999999E-2</v>
      </c>
      <c r="I17" s="308">
        <f t="shared" ref="I17:I30" si="1">F17*G17</f>
        <v>623435.28122463659</v>
      </c>
      <c r="J17" s="308">
        <f t="shared" ref="J17:J30" si="2">F17*H17</f>
        <v>697174.93814367952</v>
      </c>
    </row>
    <row r="18" spans="1:10" ht="15" x14ac:dyDescent="0.25">
      <c r="A18" s="14">
        <v>390</v>
      </c>
      <c r="B18" s="14" t="s">
        <v>12</v>
      </c>
      <c r="C18" s="14" t="s">
        <v>21</v>
      </c>
      <c r="D18" s="308">
        <f>SUMIF('EPIS (General Plant)'!$F$3:$F$233,A18&amp;B18&amp;C18,'EPIS (General Plant)'!$D$3:$D$233)*1000</f>
        <v>48481353.139999993</v>
      </c>
      <c r="E18" s="305">
        <f t="shared" si="0"/>
        <v>0.57703989322085303</v>
      </c>
      <c r="F18" s="241">
        <f>E18*G5</f>
        <v>49771365.429313488</v>
      </c>
      <c r="G18" s="305">
        <f>H5/100</f>
        <v>1.8600000000000002E-2</v>
      </c>
      <c r="H18" s="305">
        <f>I5/100</f>
        <v>2.0799999999999999E-2</v>
      </c>
      <c r="I18" s="308">
        <f t="shared" si="1"/>
        <v>925747.39698523097</v>
      </c>
      <c r="J18" s="308">
        <f t="shared" si="2"/>
        <v>1035244.4009297205</v>
      </c>
    </row>
    <row r="19" spans="1:10" ht="15" x14ac:dyDescent="0.25">
      <c r="A19" s="14">
        <v>392.1</v>
      </c>
      <c r="B19" s="14" t="s">
        <v>12</v>
      </c>
      <c r="C19" s="14" t="s">
        <v>548</v>
      </c>
      <c r="D19" s="308">
        <f>SUMIF('EPIS (General Plant)'!$F$3:$F$233,A19&amp;B19&amp;C19,'EPIS (General Plant)'!$D$3:$D$233)*1000</f>
        <v>1032057.1600000003</v>
      </c>
      <c r="E19" s="305">
        <f t="shared" si="0"/>
        <v>9.7382088600331762E-2</v>
      </c>
      <c r="F19" s="241">
        <f>E19*G6</f>
        <v>857170.81143625523</v>
      </c>
      <c r="G19" s="305">
        <f>H6/100</f>
        <v>7.0400000000000004E-2</v>
      </c>
      <c r="H19" s="305">
        <f>I6/100</f>
        <v>6.4299999999999996E-2</v>
      </c>
      <c r="I19" s="308">
        <f t="shared" si="1"/>
        <v>60344.825125112373</v>
      </c>
      <c r="J19" s="308">
        <f t="shared" si="2"/>
        <v>55116.08317535121</v>
      </c>
    </row>
    <row r="20" spans="1:10" ht="15" x14ac:dyDescent="0.25">
      <c r="A20" s="14">
        <v>392.1</v>
      </c>
      <c r="B20" s="14" t="s">
        <v>12</v>
      </c>
      <c r="C20" s="14" t="s">
        <v>12</v>
      </c>
      <c r="D20" s="308">
        <f>SUMIF('EPIS (General Plant)'!$F$3:$F$233,A20&amp;B20&amp;C20,'EPIS (General Plant)'!$D$3:$D$233)*1000</f>
        <v>9257984.2000000011</v>
      </c>
      <c r="E20" s="305">
        <f t="shared" si="0"/>
        <v>0.87355804752604149</v>
      </c>
      <c r="F20" s="241">
        <f>E20*G6</f>
        <v>7689180.5381961875</v>
      </c>
      <c r="G20" s="305">
        <f>H6/100</f>
        <v>7.0400000000000004E-2</v>
      </c>
      <c r="H20" s="305">
        <f>I6/100</f>
        <v>6.4299999999999996E-2</v>
      </c>
      <c r="I20" s="308">
        <f t="shared" si="1"/>
        <v>541318.30988901167</v>
      </c>
      <c r="J20" s="308">
        <f t="shared" si="2"/>
        <v>494414.30860601482</v>
      </c>
    </row>
    <row r="21" spans="1:10" ht="15" x14ac:dyDescent="0.25">
      <c r="A21" s="14">
        <v>392.1</v>
      </c>
      <c r="B21" s="14" t="s">
        <v>12</v>
      </c>
      <c r="C21" s="14" t="s">
        <v>21</v>
      </c>
      <c r="D21" s="308">
        <f>SUMIF('EPIS (General Plant)'!$F$3:$F$233,A21&amp;B21&amp;C21,'EPIS (General Plant)'!$D$3:$D$233)*1000</f>
        <v>307976.97000000003</v>
      </c>
      <c r="E21" s="305">
        <f t="shared" si="0"/>
        <v>2.9059863873626645E-2</v>
      </c>
      <c r="F21" s="241">
        <f>E21*G6</f>
        <v>255789.00036755638</v>
      </c>
      <c r="G21" s="305">
        <f>H6/100</f>
        <v>7.0400000000000004E-2</v>
      </c>
      <c r="H21" s="305">
        <f>I6/100</f>
        <v>6.4299999999999996E-2</v>
      </c>
      <c r="I21" s="308">
        <f t="shared" si="1"/>
        <v>18007.54562587597</v>
      </c>
      <c r="J21" s="308">
        <f t="shared" si="2"/>
        <v>16447.232723633875</v>
      </c>
    </row>
    <row r="22" spans="1:10" ht="15" x14ac:dyDescent="0.25">
      <c r="A22" s="14">
        <v>392.5</v>
      </c>
      <c r="B22" s="14" t="s">
        <v>12</v>
      </c>
      <c r="C22" s="14" t="s">
        <v>548</v>
      </c>
      <c r="D22" s="308">
        <f>SUMIF('EPIS (General Plant)'!$F$3:$F$233,A22&amp;B22&amp;C22,'EPIS (General Plant)'!$D$3:$D$233)*1000</f>
        <v>1227993.52</v>
      </c>
      <c r="E22" s="305">
        <f t="shared" si="0"/>
        <v>8.5858163860927095E-2</v>
      </c>
      <c r="F22" s="241">
        <f>E22*G7</f>
        <v>1109491.543908461</v>
      </c>
      <c r="G22" s="305">
        <f>H7/100</f>
        <v>5.4800000000000001E-2</v>
      </c>
      <c r="H22" s="305">
        <f>I7/100</f>
        <v>5.5099999999999996E-2</v>
      </c>
      <c r="I22" s="308">
        <f t="shared" si="1"/>
        <v>60800.136606183667</v>
      </c>
      <c r="J22" s="308">
        <f t="shared" si="2"/>
        <v>61132.9840693562</v>
      </c>
    </row>
    <row r="23" spans="1:10" ht="15" x14ac:dyDescent="0.25">
      <c r="A23" s="14">
        <v>392.5</v>
      </c>
      <c r="B23" s="14" t="s">
        <v>12</v>
      </c>
      <c r="C23" s="14" t="s">
        <v>12</v>
      </c>
      <c r="D23" s="308">
        <f>SUMIF('EPIS (General Plant)'!$F$3:$F$233,A23&amp;B23&amp;C23,'EPIS (General Plant)'!$D$3:$D$233)*1000</f>
        <v>13074589.539999999</v>
      </c>
      <c r="E23" s="305">
        <f t="shared" si="0"/>
        <v>0.91414183613907296</v>
      </c>
      <c r="F23" s="241">
        <f>E23*G7</f>
        <v>11812885.246091539</v>
      </c>
      <c r="G23" s="305">
        <f>H7/100</f>
        <v>5.4800000000000001E-2</v>
      </c>
      <c r="H23" s="305">
        <f>I7/100</f>
        <v>5.5099999999999996E-2</v>
      </c>
      <c r="I23" s="308">
        <f t="shared" si="1"/>
        <v>647346.11148581631</v>
      </c>
      <c r="J23" s="308">
        <f t="shared" si="2"/>
        <v>650889.97705964372</v>
      </c>
    </row>
    <row r="24" spans="1:10" ht="15" x14ac:dyDescent="0.25">
      <c r="A24" s="14">
        <v>392.9</v>
      </c>
      <c r="B24" s="14" t="s">
        <v>12</v>
      </c>
      <c r="C24" s="14" t="s">
        <v>548</v>
      </c>
      <c r="D24" s="308">
        <f>SUMIF('EPIS (General Plant)'!$F$3:$F$233,A24&amp;B24&amp;C24,'EPIS (General Plant)'!$D$3:$D$233)*1000</f>
        <v>154692.02000000002</v>
      </c>
      <c r="E24" s="305">
        <f t="shared" si="0"/>
        <v>4.3624648297610313E-2</v>
      </c>
      <c r="F24" s="241">
        <f>E24*G8</f>
        <v>153213.84328957676</v>
      </c>
      <c r="G24" s="305">
        <f>H8/100</f>
        <v>2.4399999999999998E-2</v>
      </c>
      <c r="H24" s="305">
        <f>I8/100</f>
        <v>2.7200000000000002E-2</v>
      </c>
      <c r="I24" s="308">
        <f t="shared" si="1"/>
        <v>3738.4177762656727</v>
      </c>
      <c r="J24" s="308">
        <f t="shared" si="2"/>
        <v>4167.416537476488</v>
      </c>
    </row>
    <row r="25" spans="1:10" ht="15" x14ac:dyDescent="0.25">
      <c r="A25" s="14">
        <v>392.9</v>
      </c>
      <c r="B25" s="14" t="s">
        <v>12</v>
      </c>
      <c r="C25" s="14" t="s">
        <v>12</v>
      </c>
      <c r="D25" s="308">
        <f>SUMIF('EPIS (General Plant)'!$F$3:$F$233,A25&amp;B25&amp;C25,'EPIS (General Plant)'!$D$3:$D$233)*1000</f>
        <v>3387760.4499999997</v>
      </c>
      <c r="E25" s="305">
        <f t="shared" si="0"/>
        <v>0.95538126755215957</v>
      </c>
      <c r="F25" s="241">
        <f>E25*G8</f>
        <v>3355388.3302378883</v>
      </c>
      <c r="G25" s="305">
        <f>H8/100</f>
        <v>2.4399999999999998E-2</v>
      </c>
      <c r="H25" s="305">
        <f>I8/100</f>
        <v>2.7200000000000002E-2</v>
      </c>
      <c r="I25" s="308">
        <f t="shared" si="1"/>
        <v>81871.475257804472</v>
      </c>
      <c r="J25" s="308">
        <f t="shared" si="2"/>
        <v>91266.562582470564</v>
      </c>
    </row>
    <row r="26" spans="1:10" ht="15" x14ac:dyDescent="0.25">
      <c r="A26" s="14">
        <v>392.9</v>
      </c>
      <c r="B26" s="14" t="s">
        <v>12</v>
      </c>
      <c r="C26" s="14" t="s">
        <v>21</v>
      </c>
      <c r="D26" s="308">
        <f>SUMIF('EPIS (General Plant)'!$F$3:$F$233,A26&amp;B26&amp;C26,'EPIS (General Plant)'!$D$3:$D$233)*1000</f>
        <v>3525</v>
      </c>
      <c r="E26" s="305">
        <f t="shared" si="0"/>
        <v>9.9408415023009172E-4</v>
      </c>
      <c r="F26" s="241">
        <f>E26*G8</f>
        <v>3491.3164725352872</v>
      </c>
      <c r="G26" s="305">
        <f>H8/100</f>
        <v>2.4399999999999998E-2</v>
      </c>
      <c r="H26" s="305">
        <f>I8/100</f>
        <v>2.7200000000000002E-2</v>
      </c>
      <c r="I26" s="308">
        <f t="shared" si="1"/>
        <v>85.188121929860998</v>
      </c>
      <c r="J26" s="308">
        <f t="shared" si="2"/>
        <v>94.96380805295982</v>
      </c>
    </row>
    <row r="27" spans="1:10" ht="15" x14ac:dyDescent="0.25">
      <c r="A27" s="14">
        <v>396.3</v>
      </c>
      <c r="B27" s="14" t="s">
        <v>12</v>
      </c>
      <c r="C27" s="14" t="s">
        <v>548</v>
      </c>
      <c r="D27" s="308">
        <f>SUMIF('EPIS (General Plant)'!$F$3:$F$233,A27&amp;B27&amp;C27,'EPIS (General Plant)'!$D$3:$D$233)*1000</f>
        <v>77089.899999999994</v>
      </c>
      <c r="E27" s="305">
        <f t="shared" si="0"/>
        <v>6.772230869573132E-3</v>
      </c>
      <c r="F27" s="309">
        <f>E27*G9</f>
        <v>82388.412097861263</v>
      </c>
      <c r="G27" s="305">
        <f>H9/100</f>
        <v>9.2300000000000007E-2</v>
      </c>
      <c r="H27" s="305">
        <f>I9/100</f>
        <v>9.3100000000000002E-2</v>
      </c>
      <c r="I27" s="308">
        <f t="shared" si="1"/>
        <v>7604.4504366325955</v>
      </c>
      <c r="J27" s="308">
        <f t="shared" si="2"/>
        <v>7670.3611663108841</v>
      </c>
    </row>
    <row r="28" spans="1:10" ht="15" x14ac:dyDescent="0.25">
      <c r="A28" s="14">
        <v>396.3</v>
      </c>
      <c r="B28" s="14" t="s">
        <v>12</v>
      </c>
      <c r="C28" s="14" t="s">
        <v>12</v>
      </c>
      <c r="D28" s="308">
        <f>SUMIF('EPIS (General Plant)'!$F$3:$F$233,A28&amp;B28&amp;C28,'EPIS (General Plant)'!$D$3:$D$233)*1000</f>
        <v>11306145.77</v>
      </c>
      <c r="E28" s="305">
        <f t="shared" si="0"/>
        <v>0.99322776913042687</v>
      </c>
      <c r="F28" s="241">
        <f>E28*G9</f>
        <v>12083235.247902138</v>
      </c>
      <c r="G28" s="305">
        <f>H9/100</f>
        <v>9.2300000000000007E-2</v>
      </c>
      <c r="H28" s="305">
        <f>I9/100</f>
        <v>9.3100000000000002E-2</v>
      </c>
      <c r="I28" s="308">
        <f t="shared" si="1"/>
        <v>1115282.6133813674</v>
      </c>
      <c r="J28" s="308">
        <f t="shared" si="2"/>
        <v>1124949.201579689</v>
      </c>
    </row>
    <row r="29" spans="1:10" ht="15" x14ac:dyDescent="0.25">
      <c r="A29" s="14">
        <v>396.7</v>
      </c>
      <c r="B29" s="14" t="s">
        <v>12</v>
      </c>
      <c r="C29" s="14" t="s">
        <v>548</v>
      </c>
      <c r="D29" s="308">
        <f>SUMIF('EPIS (General Plant)'!$F$3:$F$233,A29&amp;B29&amp;C29,'EPIS (General Plant)'!$D$3:$D$233)*1000</f>
        <v>1772230.7699999998</v>
      </c>
      <c r="E29" s="305">
        <f t="shared" si="0"/>
        <v>6.2531977064480576E-2</v>
      </c>
      <c r="F29" s="241">
        <f>E29*G10</f>
        <v>1524456.5534777087</v>
      </c>
      <c r="G29" s="305">
        <f>H10/100</f>
        <v>5.1399999999999994E-2</v>
      </c>
      <c r="H29" s="305">
        <f>I10/100</f>
        <v>5.2000000000000005E-2</v>
      </c>
      <c r="I29" s="308">
        <f t="shared" si="1"/>
        <v>78357.066848754213</v>
      </c>
      <c r="J29" s="308">
        <f t="shared" si="2"/>
        <v>79271.740780840861</v>
      </c>
    </row>
    <row r="30" spans="1:10" ht="15" x14ac:dyDescent="0.25">
      <c r="A30" s="14">
        <v>396.7</v>
      </c>
      <c r="B30" s="14" t="s">
        <v>12</v>
      </c>
      <c r="C30" s="14" t="s">
        <v>12</v>
      </c>
      <c r="D30" s="308">
        <f>SUMIF('EPIS (General Plant)'!$F$3:$F$233,A30&amp;B30&amp;C30,'EPIS (General Plant)'!$D$3:$D$233)*1000</f>
        <v>26568961.260000002</v>
      </c>
      <c r="E30" s="305">
        <f t="shared" si="0"/>
        <v>0.93746802293551945</v>
      </c>
      <c r="F30" s="241">
        <f>E30*G10</f>
        <v>22854375.286522292</v>
      </c>
      <c r="G30" s="305">
        <f>H10/100</f>
        <v>5.1399999999999994E-2</v>
      </c>
      <c r="H30" s="305">
        <f>I10/100</f>
        <v>5.2000000000000005E-2</v>
      </c>
      <c r="I30" s="308">
        <f t="shared" si="1"/>
        <v>1174714.8897272456</v>
      </c>
      <c r="J30" s="311">
        <f t="shared" si="2"/>
        <v>1188427.5148991593</v>
      </c>
    </row>
    <row r="31" spans="1:10" x14ac:dyDescent="0.2">
      <c r="D31" s="240">
        <f>SUM(D16:D30)</f>
        <v>152188340.03999996</v>
      </c>
      <c r="E31" s="309">
        <f>SUM(E16:E30)</f>
        <v>6</v>
      </c>
      <c r="F31" s="240">
        <f>SUM(F16:F30)</f>
        <v>148033968.25</v>
      </c>
      <c r="I31" s="312">
        <f>SUM(I16:I30)</f>
        <v>5393775.0097139999</v>
      </c>
      <c r="J31" s="312">
        <f>SUM(J16:J30)</f>
        <v>5567908.7110840008</v>
      </c>
    </row>
    <row r="32" spans="1:10" ht="15" x14ac:dyDescent="0.25">
      <c r="D32" s="312"/>
      <c r="F32" s="241">
        <f>F31-G11</f>
        <v>0</v>
      </c>
      <c r="I32" s="311">
        <f>OR!L907</f>
        <v>5393775</v>
      </c>
      <c r="J32" s="311">
        <f>OR!V907</f>
        <v>5572904</v>
      </c>
    </row>
    <row r="33" spans="9:10" x14ac:dyDescent="0.2">
      <c r="I33" s="312">
        <f>I32-I31</f>
        <v>-9.7139999270439148E-3</v>
      </c>
      <c r="J33" s="312">
        <f>J32-J31</f>
        <v>4995.2889159992337</v>
      </c>
    </row>
  </sheetData>
  <mergeCells count="1">
    <mergeCell ref="G14:H14"/>
  </mergeCells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19"/>
  <sheetViews>
    <sheetView zoomScale="85" zoomScaleNormal="85" workbookViewId="0">
      <selection activeCell="J17" sqref="G16:J17"/>
    </sheetView>
  </sheetViews>
  <sheetFormatPr defaultRowHeight="12.75" x14ac:dyDescent="0.2"/>
  <cols>
    <col min="1" max="1" width="9.140625" style="14"/>
    <col min="2" max="2" width="25" style="14" customWidth="1"/>
    <col min="3" max="3" width="9.140625" style="14"/>
    <col min="4" max="4" width="15" style="14" bestFit="1" customWidth="1"/>
    <col min="5" max="5" width="15" style="14" customWidth="1"/>
    <col min="6" max="6" width="14.85546875" style="14" customWidth="1"/>
    <col min="7" max="7" width="19" style="14" customWidth="1"/>
    <col min="8" max="8" width="16.7109375" style="14" customWidth="1"/>
    <col min="9" max="9" width="11" style="14" customWidth="1"/>
    <col min="10" max="10" width="11.85546875" style="14" customWidth="1"/>
    <col min="11" max="12" width="11.42578125" style="14" customWidth="1"/>
    <col min="13" max="26" width="9.140625" style="14"/>
    <col min="27" max="27" width="13.28515625" style="14" customWidth="1"/>
    <col min="28" max="28" width="22.140625" style="14" customWidth="1"/>
    <col min="29" max="16384" width="9.140625" style="14"/>
  </cols>
  <sheetData>
    <row r="1" spans="1:30" x14ac:dyDescent="0.2">
      <c r="A1" s="225" t="s">
        <v>517</v>
      </c>
    </row>
    <row r="3" spans="1:30" x14ac:dyDescent="0.2">
      <c r="G3" s="304">
        <v>44196</v>
      </c>
    </row>
    <row r="4" spans="1:30" x14ac:dyDescent="0.2">
      <c r="A4" s="241"/>
      <c r="B4" s="226" t="str">
        <f>'WY, UT, ID'!B938</f>
        <v>UTAH - GENERAL</v>
      </c>
      <c r="G4" s="227" t="s">
        <v>504</v>
      </c>
      <c r="H4" s="227" t="s">
        <v>505</v>
      </c>
      <c r="I4" s="227" t="s">
        <v>506</v>
      </c>
    </row>
    <row r="5" spans="1:30" ht="15" x14ac:dyDescent="0.25">
      <c r="A5" s="241">
        <f>'WY, UT, ID'!A939</f>
        <v>389.2</v>
      </c>
      <c r="B5" s="241" t="str">
        <f>'WY, UT, ID'!B939</f>
        <v>LAND RIGHTS</v>
      </c>
      <c r="C5" s="241"/>
      <c r="G5" s="241">
        <f>'WY, UT, ID'!D939</f>
        <v>82178.45</v>
      </c>
      <c r="H5" s="314">
        <f>'WY, UT, ID'!N939</f>
        <v>2.0299999999999998</v>
      </c>
      <c r="I5" s="314">
        <f>'WY, UT, ID'!X939</f>
        <v>2.0499999999999998</v>
      </c>
    </row>
    <row r="6" spans="1:30" ht="15" x14ac:dyDescent="0.25">
      <c r="A6" s="241">
        <f>'WY, UT, ID'!A940</f>
        <v>390</v>
      </c>
      <c r="B6" s="241" t="str">
        <f>'WY, UT, ID'!B940</f>
        <v>STRUCTURES AND IMPROVEMENTS</v>
      </c>
      <c r="C6" s="241"/>
      <c r="G6" s="241">
        <f>'WY, UT, ID'!D940</f>
        <v>97285008.349999994</v>
      </c>
      <c r="H6" s="314">
        <f>'WY, UT, ID'!N940</f>
        <v>1.53</v>
      </c>
      <c r="I6" s="314">
        <f>'WY, UT, ID'!X940</f>
        <v>2.5499999999999998</v>
      </c>
    </row>
    <row r="7" spans="1:30" ht="15" x14ac:dyDescent="0.25">
      <c r="A7" s="241">
        <f>'WY, UT, ID'!A941</f>
        <v>392.01</v>
      </c>
      <c r="B7" s="241" t="str">
        <f>'WY, UT, ID'!B941</f>
        <v>TRANSPORTATION EQUIPMENT - LIGHT TRUCKS AND VANS</v>
      </c>
      <c r="C7" s="241"/>
      <c r="G7" s="241">
        <f>'WY, UT, ID'!D941</f>
        <v>15949392.029999999</v>
      </c>
      <c r="H7" s="314">
        <f>'WY, UT, ID'!N941</f>
        <v>5.04</v>
      </c>
      <c r="I7" s="314">
        <f>'WY, UT, ID'!X941</f>
        <v>8.92</v>
      </c>
    </row>
    <row r="8" spans="1:30" ht="15" x14ac:dyDescent="0.25">
      <c r="A8" s="241">
        <f>'WY, UT, ID'!A942</f>
        <v>392.3</v>
      </c>
      <c r="B8" s="241" t="str">
        <f>'WY, UT, ID'!B942</f>
        <v>AIRCRAFT</v>
      </c>
      <c r="C8" s="241"/>
      <c r="G8" s="241">
        <f>'WY, UT, ID'!D942</f>
        <v>1860982.02</v>
      </c>
      <c r="H8" s="314">
        <f>'WY, UT, ID'!N942</f>
        <v>2.5099999999999998</v>
      </c>
      <c r="I8" s="314">
        <f>'WY, UT, ID'!X942</f>
        <v>6.23</v>
      </c>
    </row>
    <row r="9" spans="1:30" ht="15" x14ac:dyDescent="0.25">
      <c r="A9" s="241">
        <f>'WY, UT, ID'!A943</f>
        <v>392.05</v>
      </c>
      <c r="B9" s="241" t="str">
        <f>'WY, UT, ID'!B943</f>
        <v>TRANSPORTATION EQUIPMENT - MEDIUM TRUCKS</v>
      </c>
      <c r="C9" s="241"/>
      <c r="G9" s="241">
        <f>'WY, UT, ID'!D943</f>
        <v>23843697.399999999</v>
      </c>
      <c r="H9" s="314">
        <f>'WY, UT, ID'!N943</f>
        <v>4.5599999999999996</v>
      </c>
      <c r="I9" s="314">
        <f>'WY, UT, ID'!X943</f>
        <v>6.38</v>
      </c>
    </row>
    <row r="10" spans="1:30" ht="15" x14ac:dyDescent="0.25">
      <c r="A10" s="241">
        <f>'WY, UT, ID'!A944</f>
        <v>392.09</v>
      </c>
      <c r="B10" s="241" t="str">
        <f>'WY, UT, ID'!B944</f>
        <v>TRANSPORTATION EQUIPMENT - TRAILERS</v>
      </c>
      <c r="C10" s="241"/>
      <c r="G10" s="241">
        <f>'WY, UT, ID'!D944</f>
        <v>8667451.8900000006</v>
      </c>
      <c r="H10" s="314">
        <f>'WY, UT, ID'!N944</f>
        <v>1.91</v>
      </c>
      <c r="I10" s="314">
        <f>'WY, UT, ID'!X944</f>
        <v>3.47</v>
      </c>
    </row>
    <row r="11" spans="1:30" ht="15" x14ac:dyDescent="0.25">
      <c r="A11" s="241">
        <f>'WY, UT, ID'!A945</f>
        <v>396.03</v>
      </c>
      <c r="B11" s="241" t="str">
        <f>'WY, UT, ID'!B945</f>
        <v>LIGHT POWER OPERATED EQUIPMENT</v>
      </c>
      <c r="C11" s="241"/>
      <c r="G11" s="241">
        <f>'WY, UT, ID'!D945</f>
        <v>16130776.960000001</v>
      </c>
      <c r="H11" s="314">
        <f>'WY, UT, ID'!N945</f>
        <v>8.1</v>
      </c>
      <c r="I11" s="314">
        <f>'WY, UT, ID'!X945</f>
        <v>10.55</v>
      </c>
    </row>
    <row r="12" spans="1:30" ht="15" x14ac:dyDescent="0.25">
      <c r="A12" s="241">
        <f>'WY, UT, ID'!A946</f>
        <v>396.07</v>
      </c>
      <c r="B12" s="241" t="str">
        <f>'WY, UT, ID'!B946</f>
        <v>HEAVY POWER OPERATED EQUIPMENT</v>
      </c>
      <c r="C12" s="241"/>
      <c r="G12" s="241">
        <f>'WY, UT, ID'!D946</f>
        <v>53211477.5</v>
      </c>
      <c r="H12" s="314">
        <f>'WY, UT, ID'!N946</f>
        <v>5.36</v>
      </c>
      <c r="I12" s="314">
        <f>'WY, UT, ID'!X946</f>
        <v>6.09</v>
      </c>
    </row>
    <row r="13" spans="1:30" ht="15" x14ac:dyDescent="0.25">
      <c r="A13" s="241"/>
      <c r="B13" s="226" t="str">
        <f>'WY, UT, ID'!B947</f>
        <v>TOTAL UTAH - GENERAL</v>
      </c>
      <c r="C13" s="241"/>
      <c r="G13" s="226">
        <f>SUM(G5:G12)</f>
        <v>217030964.59999999</v>
      </c>
      <c r="H13" s="315">
        <f>'WY, UT, ID'!N947</f>
        <v>3.57</v>
      </c>
      <c r="I13" s="315">
        <f>'WY, UT, ID'!X947</f>
        <v>4.97</v>
      </c>
    </row>
    <row r="14" spans="1:30" x14ac:dyDescent="0.2">
      <c r="G14" s="241">
        <v>0</v>
      </c>
    </row>
    <row r="15" spans="1:30" x14ac:dyDescent="0.2">
      <c r="A15" s="232" t="s">
        <v>507</v>
      </c>
      <c r="B15" s="307"/>
    </row>
    <row r="16" spans="1:30" ht="16.5" x14ac:dyDescent="0.35">
      <c r="A16" s="233"/>
      <c r="D16" s="304">
        <v>43100</v>
      </c>
      <c r="E16" s="304"/>
      <c r="F16" s="304">
        <v>44196</v>
      </c>
      <c r="G16" s="500" t="s">
        <v>2</v>
      </c>
      <c r="H16" s="500"/>
      <c r="I16" s="234" t="s">
        <v>508</v>
      </c>
      <c r="J16" s="235" t="s">
        <v>509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5" x14ac:dyDescent="0.25">
      <c r="A17" s="245" t="s">
        <v>510</v>
      </c>
      <c r="B17" s="245" t="s">
        <v>28</v>
      </c>
      <c r="C17" s="245" t="s">
        <v>511</v>
      </c>
      <c r="D17" s="227" t="s">
        <v>512</v>
      </c>
      <c r="E17" s="227" t="s">
        <v>513</v>
      </c>
      <c r="F17" s="227" t="s">
        <v>504</v>
      </c>
      <c r="G17" s="1" t="s">
        <v>8</v>
      </c>
      <c r="H17" s="1" t="s">
        <v>9</v>
      </c>
      <c r="I17" s="234" t="s">
        <v>514</v>
      </c>
      <c r="J17" s="234" t="s">
        <v>514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5" x14ac:dyDescent="0.25">
      <c r="A18" s="14">
        <v>389.2</v>
      </c>
      <c r="B18" s="14" t="s">
        <v>15</v>
      </c>
      <c r="C18" s="14" t="s">
        <v>547</v>
      </c>
      <c r="D18" s="308">
        <f>SUMIF('EPIS (General Plant)'!$F$3:$F$233,A18&amp;B18&amp;C18,'EPIS (General Plant)'!$D$3:$D$233)*1000</f>
        <v>1227.55</v>
      </c>
      <c r="E18" s="305">
        <f>D18/SUMIF($A$18:$A$44,A18,$D$18:$D$44)</f>
        <v>1.4393780920451538E-2</v>
      </c>
      <c r="F18" s="308">
        <f>E18*G5</f>
        <v>1182.8586056822805</v>
      </c>
      <c r="G18" s="305">
        <f>H5/100</f>
        <v>2.0299999999999999E-2</v>
      </c>
      <c r="H18" s="305">
        <f>I5/100</f>
        <v>2.0499999999999997E-2</v>
      </c>
      <c r="I18" s="308">
        <f>F18*G18</f>
        <v>24.012029695350293</v>
      </c>
      <c r="J18" s="308">
        <f t="shared" ref="J18:J44" si="0">F18*H18</f>
        <v>24.248601416486746</v>
      </c>
      <c r="L18" s="30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ht="15" x14ac:dyDescent="0.25">
      <c r="A19" s="14">
        <v>389.2</v>
      </c>
      <c r="B19" s="14" t="s">
        <v>15</v>
      </c>
      <c r="C19" s="14" t="s">
        <v>15</v>
      </c>
      <c r="D19" s="308">
        <f>SUMIF('EPIS (General Plant)'!$F$3:$F$233,A19&amp;B19&amp;C19,'EPIS (General Plant)'!$D$3:$D$233)*1000</f>
        <v>84055.81</v>
      </c>
      <c r="E19" s="305">
        <f t="shared" ref="E19:E44" si="1">D19/SUMIF($A$18:$A$44,A19,$D$18:$D$44)</f>
        <v>0.98560621907954837</v>
      </c>
      <c r="F19" s="308">
        <f>E19*G5</f>
        <v>80995.591394317715</v>
      </c>
      <c r="G19" s="305">
        <f>H5/100</f>
        <v>2.0299999999999999E-2</v>
      </c>
      <c r="H19" s="305">
        <f>I5/100</f>
        <v>2.0499999999999997E-2</v>
      </c>
      <c r="I19" s="308">
        <f t="shared" ref="I19:I44" si="2">F19*G19</f>
        <v>1644.2105053046496</v>
      </c>
      <c r="J19" s="308">
        <f t="shared" si="0"/>
        <v>1660.4096235835129</v>
      </c>
      <c r="L19" s="30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5" x14ac:dyDescent="0.25">
      <c r="A20" s="14">
        <v>390</v>
      </c>
      <c r="B20" s="14" t="s">
        <v>15</v>
      </c>
      <c r="C20" s="14" t="s">
        <v>547</v>
      </c>
      <c r="D20" s="308">
        <f>SUMIF('EPIS (General Plant)'!$F$3:$F$233,A20&amp;B20&amp;C20,'EPIS (General Plant)'!$D$3:$D$233)*1000</f>
        <v>2320027.2599999998</v>
      </c>
      <c r="E20" s="305">
        <f t="shared" si="1"/>
        <v>2.453728036730056E-2</v>
      </c>
      <c r="F20" s="308">
        <f>E20*G6</f>
        <v>2387109.5254191258</v>
      </c>
      <c r="G20" s="305">
        <f>H6/100</f>
        <v>1.5300000000000001E-2</v>
      </c>
      <c r="H20" s="305">
        <f>I6/100</f>
        <v>2.5499999999999998E-2</v>
      </c>
      <c r="I20" s="308">
        <f t="shared" si="2"/>
        <v>36522.775738912627</v>
      </c>
      <c r="J20" s="308">
        <f t="shared" si="0"/>
        <v>60871.292898187705</v>
      </c>
      <c r="L20" s="30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5" x14ac:dyDescent="0.25">
      <c r="A21" s="14">
        <v>390</v>
      </c>
      <c r="B21" s="14" t="s">
        <v>15</v>
      </c>
      <c r="C21" s="14" t="s">
        <v>15</v>
      </c>
      <c r="D21" s="308">
        <f>SUMIF('EPIS (General Plant)'!$F$3:$F$233,A21&amp;B21&amp;C21,'EPIS (General Plant)'!$D$3:$D$233)*1000</f>
        <v>44106885.789999999</v>
      </c>
      <c r="E21" s="305">
        <f t="shared" si="1"/>
        <v>0.46648720099854996</v>
      </c>
      <c r="F21" s="308">
        <f>E21*G6</f>
        <v>45382211.244312055</v>
      </c>
      <c r="G21" s="305">
        <f>H6/100</f>
        <v>1.5300000000000001E-2</v>
      </c>
      <c r="H21" s="305">
        <f>I6/100</f>
        <v>2.5499999999999998E-2</v>
      </c>
      <c r="I21" s="308">
        <f t="shared" si="2"/>
        <v>694347.8320379745</v>
      </c>
      <c r="J21" s="308">
        <f t="shared" si="0"/>
        <v>1157246.3867299573</v>
      </c>
      <c r="L21" s="30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15" x14ac:dyDescent="0.25">
      <c r="A22" s="14">
        <v>390</v>
      </c>
      <c r="B22" s="14" t="s">
        <v>15</v>
      </c>
      <c r="C22" s="14" t="s">
        <v>19</v>
      </c>
      <c r="D22" s="308">
        <f>SUMIF('EPIS (General Plant)'!$F$3:$F$233,A22&amp;B22&amp;C22,'EPIS (General Plant)'!$D$3:$D$233)*1000</f>
        <v>8139644.3700000001</v>
      </c>
      <c r="E22" s="305">
        <f t="shared" si="1"/>
        <v>8.6087236749455079E-2</v>
      </c>
      <c r="F22" s="308">
        <f>E22*G6</f>
        <v>8374997.5459991638</v>
      </c>
      <c r="G22" s="305">
        <f>H6/100</f>
        <v>1.5300000000000001E-2</v>
      </c>
      <c r="H22" s="305">
        <f>I6/100</f>
        <v>2.5499999999999998E-2</v>
      </c>
      <c r="I22" s="308">
        <f t="shared" si="2"/>
        <v>128137.46245378722</v>
      </c>
      <c r="J22" s="308">
        <f t="shared" si="0"/>
        <v>213562.43742297866</v>
      </c>
      <c r="L22" s="30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ht="15" x14ac:dyDescent="0.25">
      <c r="A23" s="14">
        <v>390</v>
      </c>
      <c r="B23" s="14" t="s">
        <v>15</v>
      </c>
      <c r="C23" s="14" t="s">
        <v>549</v>
      </c>
      <c r="D23" s="308">
        <f>SUMIF('EPIS (General Plant)'!$F$3:$F$233,A23&amp;B23&amp;C23,'EPIS (General Plant)'!$D$3:$D$233)*1000</f>
        <v>1011922.72</v>
      </c>
      <c r="E23" s="305">
        <f t="shared" si="1"/>
        <v>1.0702387820512671E-2</v>
      </c>
      <c r="F23" s="308">
        <f>E23*G6</f>
        <v>1041181.8884835134</v>
      </c>
      <c r="G23" s="305">
        <f>H6/100</f>
        <v>1.5300000000000001E-2</v>
      </c>
      <c r="H23" s="305">
        <f>I6/100</f>
        <v>2.5499999999999998E-2</v>
      </c>
      <c r="I23" s="308">
        <f t="shared" si="2"/>
        <v>15930.082893797757</v>
      </c>
      <c r="J23" s="308">
        <f t="shared" si="0"/>
        <v>26550.138156329591</v>
      </c>
      <c r="L23" s="30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5" x14ac:dyDescent="0.25">
      <c r="A24" s="14">
        <v>390</v>
      </c>
      <c r="B24" s="14" t="s">
        <v>15</v>
      </c>
      <c r="C24" s="14" t="s">
        <v>21</v>
      </c>
      <c r="D24" s="308">
        <f>SUMIF('EPIS (General Plant)'!$F$3:$F$233,A24&amp;B24&amp;C24,'EPIS (General Plant)'!$D$3:$D$233)*1000</f>
        <v>38972636.579999998</v>
      </c>
      <c r="E24" s="305">
        <f t="shared" si="1"/>
        <v>0.41218589406418171</v>
      </c>
      <c r="F24" s="308">
        <f>E24*G6</f>
        <v>40099508.145786129</v>
      </c>
      <c r="G24" s="305">
        <f>H6/100</f>
        <v>1.5300000000000001E-2</v>
      </c>
      <c r="H24" s="305">
        <f>I6/100</f>
        <v>2.5499999999999998E-2</v>
      </c>
      <c r="I24" s="308">
        <f t="shared" si="2"/>
        <v>613522.47463052778</v>
      </c>
      <c r="J24" s="308">
        <f t="shared" si="0"/>
        <v>1022537.4577175463</v>
      </c>
      <c r="L24" s="30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15" x14ac:dyDescent="0.25">
      <c r="A25" s="14">
        <v>392.1</v>
      </c>
      <c r="B25" s="14" t="s">
        <v>15</v>
      </c>
      <c r="C25" s="14" t="s">
        <v>547</v>
      </c>
      <c r="D25" s="308">
        <f>SUMIF('EPIS (General Plant)'!$F$3:$F$233,A25&amp;B25&amp;C25,'EPIS (General Plant)'!$D$3:$D$233)*1000</f>
        <v>3405923.9899999998</v>
      </c>
      <c r="E25" s="305">
        <f t="shared" si="1"/>
        <v>0.19133644004843911</v>
      </c>
      <c r="F25" s="308">
        <f>E25*G7</f>
        <v>3051699.8919571475</v>
      </c>
      <c r="G25" s="305">
        <f>H7/100</f>
        <v>5.04E-2</v>
      </c>
      <c r="H25" s="305">
        <f>I7/100</f>
        <v>8.9200000000000002E-2</v>
      </c>
      <c r="I25" s="308">
        <f t="shared" si="2"/>
        <v>153805.67455464022</v>
      </c>
      <c r="J25" s="308">
        <f t="shared" si="0"/>
        <v>272211.63036257756</v>
      </c>
      <c r="L25" s="30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15" x14ac:dyDescent="0.25">
      <c r="A26" s="14">
        <v>392.1</v>
      </c>
      <c r="B26" s="14" t="s">
        <v>15</v>
      </c>
      <c r="C26" s="14" t="s">
        <v>15</v>
      </c>
      <c r="D26" s="308">
        <f>SUMIF('EPIS (General Plant)'!$F$3:$F$233,A26&amp;B26&amp;C26,'EPIS (General Plant)'!$D$3:$D$233)*1000</f>
        <v>11172732.849999998</v>
      </c>
      <c r="E26" s="305">
        <f t="shared" si="1"/>
        <v>0.62765667566505234</v>
      </c>
      <c r="F26" s="308">
        <f>E26*G7</f>
        <v>10010742.38042848</v>
      </c>
      <c r="G26" s="305">
        <f>H7/100</f>
        <v>5.04E-2</v>
      </c>
      <c r="H26" s="305">
        <f>I7/100</f>
        <v>8.9200000000000002E-2</v>
      </c>
      <c r="I26" s="308">
        <f t="shared" si="2"/>
        <v>504541.4159735954</v>
      </c>
      <c r="J26" s="308">
        <f t="shared" si="0"/>
        <v>892958.22033422044</v>
      </c>
      <c r="L26" s="30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15" x14ac:dyDescent="0.25">
      <c r="A27" s="14">
        <v>392.1</v>
      </c>
      <c r="B27" s="14" t="s">
        <v>15</v>
      </c>
      <c r="C27" s="14" t="s">
        <v>549</v>
      </c>
      <c r="D27" s="308">
        <f>SUMIF('EPIS (General Plant)'!$F$3:$F$233,A27&amp;B27&amp;C27,'EPIS (General Plant)'!$D$3:$D$233)*1000</f>
        <v>281096.47000000003</v>
      </c>
      <c r="E27" s="305">
        <f t="shared" si="1"/>
        <v>1.5791308918782675E-2</v>
      </c>
      <c r="F27" s="308">
        <f>E27*G7</f>
        <v>251861.77661250031</v>
      </c>
      <c r="G27" s="305">
        <f t="shared" ref="G27" si="3">H7/100</f>
        <v>5.04E-2</v>
      </c>
      <c r="H27" s="305">
        <f t="shared" ref="H27" si="4">I7/100</f>
        <v>8.9200000000000002E-2</v>
      </c>
      <c r="I27" s="308">
        <f t="shared" si="2"/>
        <v>12693.833541270016</v>
      </c>
      <c r="J27" s="308">
        <f t="shared" si="0"/>
        <v>22466.070473835029</v>
      </c>
      <c r="L27" s="309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15" x14ac:dyDescent="0.25">
      <c r="A28" s="14">
        <v>392.1</v>
      </c>
      <c r="B28" s="14" t="s">
        <v>15</v>
      </c>
      <c r="C28" s="14" t="s">
        <v>21</v>
      </c>
      <c r="D28" s="308">
        <f>SUMIF('EPIS (General Plant)'!$F$3:$F$233,A28&amp;B28&amp;C28,'EPIS (General Plant)'!$D$3:$D$233)*1000</f>
        <v>2940954.1199999996</v>
      </c>
      <c r="E28" s="305">
        <f t="shared" si="1"/>
        <v>0.16521557536772569</v>
      </c>
      <c r="F28" s="308">
        <f>E28*G7</f>
        <v>2635087.9810018684</v>
      </c>
      <c r="G28" s="305">
        <f t="shared" ref="G28:H29" si="5">H7/100</f>
        <v>5.04E-2</v>
      </c>
      <c r="H28" s="305">
        <f t="shared" si="5"/>
        <v>8.9200000000000002E-2</v>
      </c>
      <c r="I28" s="308">
        <f t="shared" si="2"/>
        <v>132808.43424249417</v>
      </c>
      <c r="J28" s="308">
        <f t="shared" si="0"/>
        <v>235049.84790536665</v>
      </c>
      <c r="L28" s="309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ht="15" x14ac:dyDescent="0.25">
      <c r="A29" s="14">
        <v>392.3</v>
      </c>
      <c r="B29" s="14" t="s">
        <v>15</v>
      </c>
      <c r="C29" s="14" t="s">
        <v>21</v>
      </c>
      <c r="D29" s="308">
        <f>SUMIF('EPIS (General Plant)'!$F$3:$F$233,A29&amp;B29&amp;C29,'EPIS (General Plant)'!$D$3:$D$233)*1000</f>
        <v>4019251.74</v>
      </c>
      <c r="E29" s="305">
        <f t="shared" si="1"/>
        <v>1</v>
      </c>
      <c r="F29" s="308">
        <f>E29*G8</f>
        <v>1860982.02</v>
      </c>
      <c r="G29" s="305">
        <f t="shared" si="5"/>
        <v>2.5099999999999997E-2</v>
      </c>
      <c r="H29" s="305">
        <f t="shared" si="5"/>
        <v>6.2300000000000001E-2</v>
      </c>
      <c r="I29" s="308">
        <f t="shared" si="2"/>
        <v>46710.648701999999</v>
      </c>
      <c r="J29" s="308">
        <f t="shared" si="0"/>
        <v>115939.179846</v>
      </c>
      <c r="L29" s="30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ht="15" x14ac:dyDescent="0.25">
      <c r="A30" s="14">
        <v>392.5</v>
      </c>
      <c r="B30" s="14" t="s">
        <v>15</v>
      </c>
      <c r="C30" s="14" t="s">
        <v>547</v>
      </c>
      <c r="D30" s="308">
        <f>SUMIF('EPIS (General Plant)'!$F$3:$F$233,A30&amp;B30&amp;C30,'EPIS (General Plant)'!$D$3:$D$233)*1000</f>
        <v>3603282.9400000004</v>
      </c>
      <c r="E30" s="305">
        <f t="shared" si="1"/>
        <v>0.1513322330340563</v>
      </c>
      <c r="F30" s="308">
        <f>E30*G9</f>
        <v>3608319.9713303219</v>
      </c>
      <c r="G30" s="305">
        <f>H9/100</f>
        <v>4.5599999999999995E-2</v>
      </c>
      <c r="H30" s="305">
        <f>I9/100</f>
        <v>6.3799999999999996E-2</v>
      </c>
      <c r="I30" s="308">
        <f t="shared" si="2"/>
        <v>164539.39069266265</v>
      </c>
      <c r="J30" s="308">
        <f t="shared" si="0"/>
        <v>230210.81417087451</v>
      </c>
      <c r="L30" s="309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ht="15" x14ac:dyDescent="0.25">
      <c r="A31" s="14">
        <v>392.5</v>
      </c>
      <c r="B31" s="14" t="s">
        <v>15</v>
      </c>
      <c r="C31" s="14" t="s">
        <v>15</v>
      </c>
      <c r="D31" s="308">
        <f>SUMIF('EPIS (General Plant)'!$F$3:$F$233,A31&amp;B31&amp;C31,'EPIS (General Plant)'!$D$3:$D$233)*1000</f>
        <v>18515106.770000003</v>
      </c>
      <c r="E31" s="305">
        <f t="shared" si="1"/>
        <v>0.77760545009215232</v>
      </c>
      <c r="F31" s="308">
        <f>E31*G9</f>
        <v>18540989.048588082</v>
      </c>
      <c r="G31" s="305">
        <f>H9/100</f>
        <v>4.5599999999999995E-2</v>
      </c>
      <c r="H31" s="305">
        <f>I9/100</f>
        <v>6.3799999999999996E-2</v>
      </c>
      <c r="I31" s="308">
        <f t="shared" si="2"/>
        <v>845469.10061561642</v>
      </c>
      <c r="J31" s="308">
        <f t="shared" si="0"/>
        <v>1182915.1012999197</v>
      </c>
      <c r="L31" s="309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ht="15" x14ac:dyDescent="0.25">
      <c r="A32" s="14">
        <v>392.5</v>
      </c>
      <c r="B32" s="14" t="s">
        <v>15</v>
      </c>
      <c r="C32" s="14" t="s">
        <v>21</v>
      </c>
      <c r="D32" s="308">
        <f>SUMIF('EPIS (General Plant)'!$F$3:$F$233,A32&amp;B32&amp;C32,'EPIS (General Plant)'!$D$3:$D$233)*1000</f>
        <v>1473040.5999999999</v>
      </c>
      <c r="E32" s="305">
        <f t="shared" si="1"/>
        <v>6.1865395268634132E-2</v>
      </c>
      <c r="F32" s="308">
        <f>E32*G9</f>
        <v>1475099.7643167039</v>
      </c>
      <c r="G32" s="305">
        <f>H9/100</f>
        <v>4.5599999999999995E-2</v>
      </c>
      <c r="H32" s="305">
        <f>I9/100</f>
        <v>6.3799999999999996E-2</v>
      </c>
      <c r="I32" s="308">
        <f t="shared" si="2"/>
        <v>67264.549252841694</v>
      </c>
      <c r="J32" s="308">
        <f t="shared" si="0"/>
        <v>94111.364963405707</v>
      </c>
      <c r="L32" s="309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ht="15" x14ac:dyDescent="0.25">
      <c r="A33" s="14">
        <v>392.5</v>
      </c>
      <c r="B33" s="14" t="s">
        <v>15</v>
      </c>
      <c r="C33" s="14" t="s">
        <v>549</v>
      </c>
      <c r="D33" s="308">
        <f>SUMIF('EPIS (General Plant)'!$F$3:$F$233,A33&amp;B33&amp;C33,'EPIS (General Plant)'!$D$3:$D$233)*1000</f>
        <v>218982.50000000003</v>
      </c>
      <c r="E33" s="305">
        <f t="shared" si="1"/>
        <v>9.1969216051571677E-3</v>
      </c>
      <c r="F33" s="308">
        <f>E33*G9</f>
        <v>219288.61576488978</v>
      </c>
      <c r="G33" s="305">
        <f>H9/100</f>
        <v>4.5599999999999995E-2</v>
      </c>
      <c r="H33" s="305">
        <f>I9/100</f>
        <v>6.3799999999999996E-2</v>
      </c>
      <c r="I33" s="308">
        <f t="shared" si="2"/>
        <v>9999.5608788789723</v>
      </c>
      <c r="J33" s="308">
        <f t="shared" si="0"/>
        <v>13990.613685799966</v>
      </c>
      <c r="L33" s="309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ht="15" x14ac:dyDescent="0.25">
      <c r="A34" s="14">
        <v>392.9</v>
      </c>
      <c r="B34" s="14" t="s">
        <v>15</v>
      </c>
      <c r="C34" s="14" t="s">
        <v>547</v>
      </c>
      <c r="D34" s="308">
        <f>SUMIF('EPIS (General Plant)'!$F$3:$F$233,A34&amp;B34&amp;C34,'EPIS (General Plant)'!$D$3:$D$233)*1000</f>
        <v>1249910.82</v>
      </c>
      <c r="E34" s="305">
        <f t="shared" si="1"/>
        <v>0.15075109687750904</v>
      </c>
      <c r="F34" s="308">
        <f>E34*G10</f>
        <v>1306627.879550539</v>
      </c>
      <c r="G34" s="309">
        <f>H10/100</f>
        <v>1.9099999999999999E-2</v>
      </c>
      <c r="H34" s="309">
        <f>I10/100</f>
        <v>3.4700000000000002E-2</v>
      </c>
      <c r="I34" s="308">
        <f t="shared" si="2"/>
        <v>24956.592499415292</v>
      </c>
      <c r="J34" s="308">
        <f t="shared" si="0"/>
        <v>45339.987420403704</v>
      </c>
      <c r="L34" s="309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15" x14ac:dyDescent="0.25">
      <c r="A35" s="14">
        <v>392.9</v>
      </c>
      <c r="B35" s="14" t="s">
        <v>15</v>
      </c>
      <c r="C35" s="14" t="s">
        <v>15</v>
      </c>
      <c r="D35" s="308">
        <f>SUMIF('EPIS (General Plant)'!$F$3:$F$233,A35&amp;B35&amp;C35,'EPIS (General Plant)'!$D$3:$D$233)*1000</f>
        <v>5548572.0100000007</v>
      </c>
      <c r="E35" s="305">
        <f t="shared" si="1"/>
        <v>0.66921039743567068</v>
      </c>
      <c r="F35" s="308">
        <f>E35*G10</f>
        <v>5800348.9240614558</v>
      </c>
      <c r="G35" s="309">
        <f>H10/100</f>
        <v>1.9099999999999999E-2</v>
      </c>
      <c r="H35" s="309">
        <f>I10/100</f>
        <v>3.4700000000000002E-2</v>
      </c>
      <c r="I35" s="308">
        <f t="shared" si="2"/>
        <v>110786.6644495738</v>
      </c>
      <c r="J35" s="308">
        <f t="shared" si="0"/>
        <v>201272.10766493253</v>
      </c>
      <c r="L35" s="309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ht="15" x14ac:dyDescent="0.25">
      <c r="A36" s="14">
        <v>392.9</v>
      </c>
      <c r="B36" s="14" t="s">
        <v>15</v>
      </c>
      <c r="C36" s="14" t="s">
        <v>21</v>
      </c>
      <c r="D36" s="308">
        <f>SUMIF('EPIS (General Plant)'!$F$3:$F$233,A36&amp;B36&amp;C36,'EPIS (General Plant)'!$D$3:$D$233)*1000</f>
        <v>1451431.88</v>
      </c>
      <c r="E36" s="305">
        <f t="shared" si="1"/>
        <v>0.17505644758958486</v>
      </c>
      <c r="F36" s="308">
        <f>E36*G10</f>
        <v>1517293.3375170333</v>
      </c>
      <c r="G36" s="309">
        <f>H10/100</f>
        <v>1.9099999999999999E-2</v>
      </c>
      <c r="H36" s="309">
        <f>I10/100</f>
        <v>3.4700000000000002E-2</v>
      </c>
      <c r="I36" s="308">
        <f t="shared" si="2"/>
        <v>28980.302746575337</v>
      </c>
      <c r="J36" s="308">
        <f t="shared" si="0"/>
        <v>52650.078811841056</v>
      </c>
      <c r="L36" s="309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ht="15" x14ac:dyDescent="0.25">
      <c r="A37" s="14">
        <v>392.9</v>
      </c>
      <c r="B37" s="14" t="s">
        <v>15</v>
      </c>
      <c r="C37" s="14" t="s">
        <v>549</v>
      </c>
      <c r="D37" s="308">
        <f>SUMIF('EPIS (General Plant)'!$F$3:$F$233,A37&amp;B37&amp;C37,'EPIS (General Plant)'!$D$3:$D$233)*1000</f>
        <v>41307.349999999991</v>
      </c>
      <c r="E37" s="305">
        <f t="shared" si="1"/>
        <v>4.9820580972354256E-3</v>
      </c>
      <c r="F37" s="308">
        <f>E37*G10</f>
        <v>43181.748870972995</v>
      </c>
      <c r="G37" s="309">
        <f>H10/100</f>
        <v>1.9099999999999999E-2</v>
      </c>
      <c r="H37" s="309">
        <f>I10/100</f>
        <v>3.4700000000000002E-2</v>
      </c>
      <c r="I37" s="308">
        <f t="shared" si="2"/>
        <v>824.77140343558415</v>
      </c>
      <c r="J37" s="308">
        <f t="shared" si="0"/>
        <v>1498.4066858227629</v>
      </c>
      <c r="L37" s="309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15" x14ac:dyDescent="0.25">
      <c r="A38" s="14">
        <v>396.3</v>
      </c>
      <c r="B38" s="14" t="s">
        <v>15</v>
      </c>
      <c r="C38" s="14" t="s">
        <v>547</v>
      </c>
      <c r="D38" s="308">
        <f>SUMIF('EPIS (General Plant)'!$F$3:$F$233,A38&amp;B38&amp;C38,'EPIS (General Plant)'!$D$3:$D$233)*1000</f>
        <v>87504.450000000012</v>
      </c>
      <c r="E38" s="310">
        <f t="shared" si="1"/>
        <v>6.8800362852430201E-3</v>
      </c>
      <c r="F38" s="308">
        <f>E38*G11</f>
        <v>110980.3307939621</v>
      </c>
      <c r="G38" s="309">
        <f>H11/100</f>
        <v>8.1000000000000003E-2</v>
      </c>
      <c r="H38" s="309">
        <f>I11/100</f>
        <v>0.10550000000000001</v>
      </c>
      <c r="I38" s="308">
        <f t="shared" si="2"/>
        <v>8989.4067943109312</v>
      </c>
      <c r="J38" s="308">
        <f t="shared" si="0"/>
        <v>11708.424898763004</v>
      </c>
      <c r="L38" s="309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15" x14ac:dyDescent="0.25">
      <c r="A39" s="14">
        <v>396.3</v>
      </c>
      <c r="B39" s="14" t="s">
        <v>15</v>
      </c>
      <c r="C39" s="14" t="s">
        <v>15</v>
      </c>
      <c r="D39" s="308">
        <f>SUMIF('EPIS (General Plant)'!$F$3:$F$233,A39&amp;B39&amp;C39,'EPIS (General Plant)'!$D$3:$D$233)*1000</f>
        <v>11487596.49</v>
      </c>
      <c r="E39" s="310">
        <f t="shared" si="1"/>
        <v>0.90321213014229962</v>
      </c>
      <c r="F39" s="308">
        <f>E39*G11</f>
        <v>14569513.418891929</v>
      </c>
      <c r="G39" s="309">
        <f>H11/100</f>
        <v>8.1000000000000003E-2</v>
      </c>
      <c r="H39" s="309">
        <f>I11/100</f>
        <v>0.10550000000000001</v>
      </c>
      <c r="I39" s="308">
        <f t="shared" si="2"/>
        <v>1180130.5869302463</v>
      </c>
      <c r="J39" s="308">
        <f t="shared" si="0"/>
        <v>1537083.6656930987</v>
      </c>
      <c r="L39" s="30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ht="15" x14ac:dyDescent="0.25">
      <c r="A40" s="14">
        <v>396.3</v>
      </c>
      <c r="B40" s="14" t="s">
        <v>15</v>
      </c>
      <c r="C40" s="14" t="s">
        <v>21</v>
      </c>
      <c r="D40" s="308">
        <f>SUMIF('EPIS (General Plant)'!$F$3:$F$233,A40&amp;B40&amp;C40,'EPIS (General Plant)'!$D$3:$D$233)*1000</f>
        <v>1143502.04</v>
      </c>
      <c r="E40" s="310">
        <f t="shared" si="1"/>
        <v>8.9907833572457338E-2</v>
      </c>
      <c r="F40" s="308">
        <f>E40*G11</f>
        <v>1450283.2103141095</v>
      </c>
      <c r="G40" s="309">
        <f>H11/100</f>
        <v>8.1000000000000003E-2</v>
      </c>
      <c r="H40" s="309">
        <f>I11/100</f>
        <v>0.10550000000000001</v>
      </c>
      <c r="I40" s="308">
        <f t="shared" si="2"/>
        <v>117472.94003544287</v>
      </c>
      <c r="J40" s="308">
        <f t="shared" si="0"/>
        <v>153004.87868813856</v>
      </c>
      <c r="L40" s="309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15" x14ac:dyDescent="0.25">
      <c r="A41" s="14">
        <v>396.7</v>
      </c>
      <c r="B41" s="14" t="s">
        <v>15</v>
      </c>
      <c r="C41" s="14" t="s">
        <v>547</v>
      </c>
      <c r="D41" s="308">
        <f>SUMIF('EPIS (General Plant)'!$F$3:$F$233,A41&amp;B41&amp;C41,'EPIS (General Plant)'!$D$3:$D$233)*1000</f>
        <v>13805897.310000001</v>
      </c>
      <c r="E41" s="310">
        <f t="shared" si="1"/>
        <v>0.24601573217303488</v>
      </c>
      <c r="F41" s="308">
        <f>E41*G12</f>
        <v>13090860.597171472</v>
      </c>
      <c r="G41" s="309">
        <f>H12/100</f>
        <v>5.3600000000000002E-2</v>
      </c>
      <c r="H41" s="309">
        <f>I12/100</f>
        <v>6.0899999999999996E-2</v>
      </c>
      <c r="I41" s="308">
        <f>F41*G41</f>
        <v>701670.12800839089</v>
      </c>
      <c r="J41" s="308">
        <f>F41*H41</f>
        <v>797233.41036774265</v>
      </c>
      <c r="L41" s="309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ht="15" x14ac:dyDescent="0.25">
      <c r="A42" s="14">
        <v>396.7</v>
      </c>
      <c r="B42" s="14" t="s">
        <v>15</v>
      </c>
      <c r="C42" s="14" t="s">
        <v>15</v>
      </c>
      <c r="D42" s="308">
        <f>SUMIF('EPIS (General Plant)'!$F$3:$F$233,A42&amp;B42&amp;C42,'EPIS (General Plant)'!$D$3:$D$233)*1000</f>
        <v>37873789.93</v>
      </c>
      <c r="E42" s="310">
        <f t="shared" si="1"/>
        <v>0.67489623822188671</v>
      </c>
      <c r="F42" s="308">
        <f>E42*G12</f>
        <v>35912225.994978562</v>
      </c>
      <c r="G42" s="309">
        <f>H12/100</f>
        <v>5.3600000000000002E-2</v>
      </c>
      <c r="H42" s="309">
        <f>I12/100</f>
        <v>6.0899999999999996E-2</v>
      </c>
      <c r="I42" s="308">
        <f>F42*G42</f>
        <v>1924895.313330851</v>
      </c>
      <c r="J42" s="308">
        <f>F42*H42</f>
        <v>2187054.563094194</v>
      </c>
      <c r="L42" s="309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ht="15" x14ac:dyDescent="0.25">
      <c r="A43" s="14">
        <v>396.7</v>
      </c>
      <c r="B43" s="14" t="s">
        <v>15</v>
      </c>
      <c r="C43" s="14" t="s">
        <v>21</v>
      </c>
      <c r="D43" s="308">
        <f>SUMIF('EPIS (General Plant)'!$F$3:$F$233,A43&amp;B43&amp;C43,'EPIS (General Plant)'!$D$3:$D$233)*1000</f>
        <v>4034381.3699999996</v>
      </c>
      <c r="E43" s="310">
        <f t="shared" si="1"/>
        <v>7.1891110321883264E-2</v>
      </c>
      <c r="F43" s="308">
        <f>E43*G12</f>
        <v>3825432.1993429093</v>
      </c>
      <c r="G43" s="309">
        <f>H12/100</f>
        <v>5.3600000000000002E-2</v>
      </c>
      <c r="H43" s="309">
        <f>I12/100</f>
        <v>6.0899999999999996E-2</v>
      </c>
      <c r="I43" s="308">
        <f>F43*G43</f>
        <v>205043.16588477994</v>
      </c>
      <c r="J43" s="308">
        <f>F43*H43</f>
        <v>232968.82093998315</v>
      </c>
      <c r="L43" s="309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15" x14ac:dyDescent="0.25">
      <c r="A44" s="14">
        <v>396.7</v>
      </c>
      <c r="B44" s="14" t="s">
        <v>15</v>
      </c>
      <c r="C44" s="14" t="s">
        <v>549</v>
      </c>
      <c r="D44" s="308">
        <f>SUMIF('EPIS (General Plant)'!$F$3:$F$233,A44&amp;B44&amp;C44,'EPIS (General Plant)'!$D$3:$D$233)*1000</f>
        <v>403876.32</v>
      </c>
      <c r="E44" s="310">
        <f t="shared" si="1"/>
        <v>7.1969192831951414E-3</v>
      </c>
      <c r="F44" s="308">
        <f>E44*G12</f>
        <v>382958.70850705437</v>
      </c>
      <c r="G44" s="309">
        <f>H12/100</f>
        <v>5.3600000000000002E-2</v>
      </c>
      <c r="H44" s="309">
        <f>I12/100</f>
        <v>6.0899999999999996E-2</v>
      </c>
      <c r="I44" s="308">
        <f t="shared" si="2"/>
        <v>20526.586775978114</v>
      </c>
      <c r="J44" s="311">
        <f t="shared" si="0"/>
        <v>23322.185348079609</v>
      </c>
      <c r="L44" s="309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15" x14ac:dyDescent="0.25">
      <c r="D45" s="240">
        <f>SUM(D18:D44)</f>
        <v>217394542.02999994</v>
      </c>
      <c r="E45" s="309">
        <f>SUM(E18:E44)</f>
        <v>7.9999999999999991</v>
      </c>
      <c r="F45" s="240">
        <f>SUM(F18:F44)</f>
        <v>217030964.59999996</v>
      </c>
      <c r="I45" s="312">
        <f>SUM(I18:I44)</f>
        <v>7752237.9176030001</v>
      </c>
      <c r="J45" s="312">
        <f>SUM(J18:J44)</f>
        <v>10785441.743804999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15" x14ac:dyDescent="0.25">
      <c r="D46" s="312"/>
      <c r="F46" s="241">
        <f>F45-G13</f>
        <v>0</v>
      </c>
      <c r="I46" s="311">
        <f>'WY, UT, ID'!L947</f>
        <v>7752238</v>
      </c>
      <c r="J46" s="311">
        <f>'WY, UT, ID'!V947</f>
        <v>10783637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15" x14ac:dyDescent="0.25">
      <c r="I47" s="312">
        <f>I46-I45</f>
        <v>8.2396999932825565E-2</v>
      </c>
      <c r="J47" s="312">
        <f>J46-J45</f>
        <v>-1804.7438049986959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15" x14ac:dyDescent="0.25"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4:30" ht="15" x14ac:dyDescent="0.25"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4:30" ht="15" x14ac:dyDescent="0.25"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4:30" ht="15" x14ac:dyDescent="0.25"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4:30" ht="15" x14ac:dyDescent="0.25"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4:30" ht="15" x14ac:dyDescent="0.25"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4:30" ht="15" x14ac:dyDescent="0.25"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4:30" ht="15" x14ac:dyDescent="0.25"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4:30" ht="15" x14ac:dyDescent="0.25"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4:30" ht="15" x14ac:dyDescent="0.25"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4:30" ht="15" x14ac:dyDescent="0.25"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4:30" ht="15" x14ac:dyDescent="0.25"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4:30" ht="15" x14ac:dyDescent="0.25"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4:30" ht="15" x14ac:dyDescent="0.25"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4:30" ht="15" x14ac:dyDescent="0.25"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4:30" ht="15" x14ac:dyDescent="0.25"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4:30" ht="15" x14ac:dyDescent="0.25"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4:30" ht="15" x14ac:dyDescent="0.25"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4:30" ht="15" x14ac:dyDescent="0.25"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4:30" ht="15" x14ac:dyDescent="0.25"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4:30" ht="15" x14ac:dyDescent="0.25"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4:30" ht="15" x14ac:dyDescent="0.25"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4:30" ht="15" x14ac:dyDescent="0.25"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4:30" ht="15" x14ac:dyDescent="0.25"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4:30" ht="15" x14ac:dyDescent="0.25"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4:30" ht="15" x14ac:dyDescent="0.25"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4:30" ht="15" x14ac:dyDescent="0.25"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4:30" ht="15" x14ac:dyDescent="0.25"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4:30" ht="15" x14ac:dyDescent="0.25"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4:30" ht="15" x14ac:dyDescent="0.25"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4:30" ht="15" x14ac:dyDescent="0.25"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4:30" ht="15" x14ac:dyDescent="0.25"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4:30" ht="15" x14ac:dyDescent="0.25"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4:30" ht="15" x14ac:dyDescent="0.25"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4:30" ht="15" x14ac:dyDescent="0.25"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4:30" ht="15" x14ac:dyDescent="0.25"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4:30" ht="15" x14ac:dyDescent="0.25"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4:30" ht="15" x14ac:dyDescent="0.25"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4:30" ht="15" x14ac:dyDescent="0.25"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4:30" ht="15" x14ac:dyDescent="0.25"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4:30" ht="15" x14ac:dyDescent="0.25"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4:30" ht="15" x14ac:dyDescent="0.25"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4:30" ht="15" x14ac:dyDescent="0.25"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4:30" ht="15" x14ac:dyDescent="0.25"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4:30" ht="15" x14ac:dyDescent="0.25"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4:30" ht="15" x14ac:dyDescent="0.25"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4:30" ht="15" x14ac:dyDescent="0.25"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4:30" ht="15" x14ac:dyDescent="0.25"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4:30" ht="15" x14ac:dyDescent="0.25"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4:30" ht="15" x14ac:dyDescent="0.25"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4:30" ht="15" x14ac:dyDescent="0.25"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4:30" ht="15" x14ac:dyDescent="0.25"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4:30" ht="15" x14ac:dyDescent="0.25"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4:30" ht="15" x14ac:dyDescent="0.25"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4:30" ht="15" x14ac:dyDescent="0.25"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4:30" ht="15" x14ac:dyDescent="0.25"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4:30" ht="15" x14ac:dyDescent="0.25"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4:30" ht="15" x14ac:dyDescent="0.25"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4:30" ht="15" x14ac:dyDescent="0.25"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4:30" ht="15" x14ac:dyDescent="0.25"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4:30" ht="15" x14ac:dyDescent="0.25"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4:30" ht="15" x14ac:dyDescent="0.25"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4:30" ht="15" x14ac:dyDescent="0.25"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4:30" ht="15" x14ac:dyDescent="0.25"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4:30" ht="15" x14ac:dyDescent="0.25"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4:30" ht="15" x14ac:dyDescent="0.25"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4:30" ht="15" x14ac:dyDescent="0.25"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4:30" ht="15" x14ac:dyDescent="0.25"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4:30" ht="15" x14ac:dyDescent="0.25"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4:30" ht="15" x14ac:dyDescent="0.25"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4:30" ht="15" x14ac:dyDescent="0.25"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4:30" ht="15" x14ac:dyDescent="0.25"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</sheetData>
  <mergeCells count="1">
    <mergeCell ref="G16:H16"/>
  </mergeCells>
  <pageMargins left="0.7" right="0.7" top="0.75" bottom="0.75" header="0.3" footer="0.3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1"/>
  <sheetViews>
    <sheetView workbookViewId="0">
      <selection activeCell="G15" sqref="G15"/>
    </sheetView>
  </sheetViews>
  <sheetFormatPr defaultRowHeight="12.75" x14ac:dyDescent="0.2"/>
  <cols>
    <col min="1" max="1" width="9.140625" style="14"/>
    <col min="2" max="2" width="21.5703125" style="14" customWidth="1"/>
    <col min="3" max="3" width="9.140625" style="14"/>
    <col min="4" max="4" width="14" style="14" bestFit="1" customWidth="1"/>
    <col min="5" max="5" width="14" style="14" customWidth="1"/>
    <col min="6" max="6" width="11.7109375" style="14" customWidth="1"/>
    <col min="7" max="7" width="14" style="14" bestFit="1" customWidth="1"/>
    <col min="8" max="8" width="9.140625" style="14"/>
    <col min="9" max="9" width="11.7109375" style="14" customWidth="1"/>
    <col min="10" max="10" width="10.5703125" style="14" bestFit="1" customWidth="1"/>
    <col min="11" max="11" width="8.85546875" style="14" customWidth="1"/>
    <col min="12" max="16384" width="9.140625" style="14"/>
  </cols>
  <sheetData>
    <row r="1" spans="1:12" x14ac:dyDescent="0.2">
      <c r="A1" s="225" t="s">
        <v>518</v>
      </c>
    </row>
    <row r="2" spans="1:12" x14ac:dyDescent="0.2">
      <c r="G2" s="304"/>
    </row>
    <row r="3" spans="1:12" x14ac:dyDescent="0.2">
      <c r="G3" s="304">
        <v>44196</v>
      </c>
    </row>
    <row r="4" spans="1:12" x14ac:dyDescent="0.2">
      <c r="A4" s="241"/>
      <c r="B4" s="226" t="str">
        <f>'CA, WA'!B910</f>
        <v>WASHINGTON - GENERAL</v>
      </c>
      <c r="C4" s="241"/>
      <c r="G4" s="227" t="s">
        <v>504</v>
      </c>
      <c r="H4" s="227" t="s">
        <v>505</v>
      </c>
      <c r="I4" s="227" t="s">
        <v>506</v>
      </c>
      <c r="J4" s="241"/>
      <c r="K4" s="241"/>
    </row>
    <row r="5" spans="1:12" ht="15" x14ac:dyDescent="0.25">
      <c r="A5" s="241">
        <f>'CA, WA'!A911</f>
        <v>390</v>
      </c>
      <c r="B5" s="241" t="str">
        <f>'CA, WA'!B911</f>
        <v>STRUCTURES AND IMPROVEMENTS</v>
      </c>
      <c r="C5" s="241"/>
      <c r="G5" s="241">
        <f>'CA, WA'!D911</f>
        <v>13048659.68</v>
      </c>
      <c r="H5" s="305">
        <f>'CA, WA'!N911/100</f>
        <v>2.52E-2</v>
      </c>
      <c r="I5" s="305">
        <f>'CA, WA'!X911/100</f>
        <v>2.0799999999999999E-2</v>
      </c>
      <c r="J5" s="241"/>
      <c r="K5" s="241"/>
    </row>
    <row r="6" spans="1:12" ht="15" x14ac:dyDescent="0.25">
      <c r="A6" s="241">
        <f>'CA, WA'!A912</f>
        <v>392.01</v>
      </c>
      <c r="B6" s="241" t="str">
        <f>'CA, WA'!B912</f>
        <v>TRANSPORTATION EQUIPMENT - LIGHT TRUCKS AND VANS</v>
      </c>
      <c r="C6" s="241"/>
      <c r="G6" s="241">
        <f>'CA, WA'!D912</f>
        <v>1630618.64</v>
      </c>
      <c r="H6" s="305">
        <f>'CA, WA'!N912/100</f>
        <v>5.5999999999999994E-2</v>
      </c>
      <c r="I6" s="305">
        <f>'CA, WA'!X912/100</f>
        <v>2.8999999999999998E-2</v>
      </c>
      <c r="J6" s="241"/>
      <c r="K6" s="241"/>
    </row>
    <row r="7" spans="1:12" ht="15" x14ac:dyDescent="0.25">
      <c r="A7" s="241">
        <f>'CA, WA'!A913</f>
        <v>392.05</v>
      </c>
      <c r="B7" s="241" t="str">
        <f>'CA, WA'!B913</f>
        <v>TRANSPORTATION EQUIPMENT - MEDIUM TRUCKS</v>
      </c>
      <c r="C7" s="241"/>
      <c r="G7" s="241">
        <f>'CA, WA'!D913</f>
        <v>4697409.96</v>
      </c>
      <c r="H7" s="305">
        <f>'CA, WA'!N913/100</f>
        <v>5.0700000000000002E-2</v>
      </c>
      <c r="I7" s="305">
        <f>'CA, WA'!X913/100</f>
        <v>3.4300000000000004E-2</v>
      </c>
      <c r="J7" s="241"/>
      <c r="K7" s="241"/>
    </row>
    <row r="8" spans="1:12" ht="15" x14ac:dyDescent="0.25">
      <c r="A8" s="241">
        <f>'CA, WA'!A914</f>
        <v>392.09</v>
      </c>
      <c r="B8" s="241" t="str">
        <f>'CA, WA'!B914</f>
        <v>TRANSPORTATION EQUIPMENT - TRAILERS</v>
      </c>
      <c r="C8" s="241"/>
      <c r="G8" s="241">
        <f>'CA, WA'!D914</f>
        <v>703892.07</v>
      </c>
      <c r="H8" s="305">
        <f>'CA, WA'!N914/100</f>
        <v>2.3799999999999998E-2</v>
      </c>
      <c r="I8" s="305">
        <f>'CA, WA'!X914/100</f>
        <v>2.29E-2</v>
      </c>
      <c r="J8" s="241"/>
      <c r="K8" s="241"/>
    </row>
    <row r="9" spans="1:12" ht="15" x14ac:dyDescent="0.25">
      <c r="A9" s="241">
        <f>'CA, WA'!A915</f>
        <v>396.03</v>
      </c>
      <c r="B9" s="241" t="str">
        <f>'CA, WA'!B915</f>
        <v>LIGHT POWER OPERATED EQUIPMENT</v>
      </c>
      <c r="C9" s="241"/>
      <c r="G9" s="241">
        <f>'CA, WA'!D915</f>
        <v>2425308.39</v>
      </c>
      <c r="H9" s="305">
        <f>'CA, WA'!N915/100</f>
        <v>5.6600000000000004E-2</v>
      </c>
      <c r="I9" s="305">
        <f>'CA, WA'!X915/100</f>
        <v>9.4899999999999998E-2</v>
      </c>
      <c r="J9" s="241"/>
      <c r="K9" s="241"/>
    </row>
    <row r="10" spans="1:12" ht="15" x14ac:dyDescent="0.25">
      <c r="A10" s="241">
        <f>'CA, WA'!A916</f>
        <v>396.07</v>
      </c>
      <c r="B10" s="241" t="str">
        <f>'CA, WA'!B916</f>
        <v>HEAVY POWER OPERATED EQUIPMENT</v>
      </c>
      <c r="C10" s="241"/>
      <c r="G10" s="241">
        <f>'CA, WA'!D916</f>
        <v>6311534.4199999999</v>
      </c>
      <c r="H10" s="305">
        <f>'CA, WA'!N916/100</f>
        <v>6.0299999999999999E-2</v>
      </c>
      <c r="I10" s="305">
        <f>'CA, WA'!X916/100</f>
        <v>3.9300000000000002E-2</v>
      </c>
      <c r="J10" s="241"/>
      <c r="K10" s="241"/>
    </row>
    <row r="11" spans="1:12" ht="15" x14ac:dyDescent="0.25">
      <c r="A11" s="241"/>
      <c r="B11" s="226" t="str">
        <f>'CA, WA'!B917</f>
        <v>TOTAL WASHINGTON - GENERAL</v>
      </c>
      <c r="C11" s="241"/>
      <c r="G11" s="226">
        <f>SUM(G5:G10)</f>
        <v>28817423.160000004</v>
      </c>
      <c r="H11" s="306">
        <f>'CA, WA'!N917/100</f>
        <v>4.1399999999999999E-2</v>
      </c>
      <c r="I11" s="306">
        <f>'CA, WA'!X917/100</f>
        <v>3.3799999999999997E-2</v>
      </c>
      <c r="J11" s="241"/>
      <c r="K11" s="241"/>
    </row>
    <row r="12" spans="1:12" x14ac:dyDescent="0.2">
      <c r="A12" s="241"/>
      <c r="G12" s="241">
        <v>0</v>
      </c>
    </row>
    <row r="13" spans="1:12" x14ac:dyDescent="0.2">
      <c r="A13" s="232" t="s">
        <v>507</v>
      </c>
      <c r="B13" s="307"/>
    </row>
    <row r="14" spans="1:12" ht="15" x14ac:dyDescent="0.35">
      <c r="A14" s="233"/>
      <c r="D14" s="304">
        <v>43100</v>
      </c>
      <c r="E14" s="304"/>
      <c r="F14" s="304">
        <v>44196</v>
      </c>
      <c r="G14" s="500" t="s">
        <v>2</v>
      </c>
      <c r="H14" s="500"/>
      <c r="I14" s="234" t="s">
        <v>508</v>
      </c>
      <c r="J14" s="235" t="s">
        <v>509</v>
      </c>
    </row>
    <row r="15" spans="1:12" x14ac:dyDescent="0.2">
      <c r="A15" s="245" t="s">
        <v>510</v>
      </c>
      <c r="B15" s="245" t="s">
        <v>28</v>
      </c>
      <c r="C15" s="245" t="s">
        <v>511</v>
      </c>
      <c r="D15" s="227" t="s">
        <v>512</v>
      </c>
      <c r="E15" s="227" t="s">
        <v>513</v>
      </c>
      <c r="F15" s="227" t="s">
        <v>504</v>
      </c>
      <c r="G15" s="1" t="s">
        <v>8</v>
      </c>
      <c r="H15" s="1" t="s">
        <v>9</v>
      </c>
      <c r="I15" s="234" t="s">
        <v>514</v>
      </c>
      <c r="J15" s="234" t="s">
        <v>514</v>
      </c>
      <c r="L15" s="309"/>
    </row>
    <row r="16" spans="1:12" ht="15" x14ac:dyDescent="0.25">
      <c r="A16" s="14">
        <v>390</v>
      </c>
      <c r="B16" s="14" t="s">
        <v>13</v>
      </c>
      <c r="C16" s="14" t="s">
        <v>21</v>
      </c>
      <c r="D16" s="308">
        <f>SUMIF('EPIS (General Plant)'!$F$3:$F$233,A16&amp;B16&amp;C16,'EPIS (General Plant)'!$D$3:$D$233)*1000</f>
        <v>1487533.01</v>
      </c>
      <c r="E16" s="305">
        <f>D16/SUMIF($A$16:$A$28,A16,$D$16:$D$28)</f>
        <v>0.11403754043869273</v>
      </c>
      <c r="F16" s="308">
        <f>E16*G5</f>
        <v>1488037.0559287393</v>
      </c>
      <c r="G16" s="309">
        <f>H5</f>
        <v>2.52E-2</v>
      </c>
      <c r="H16" s="309">
        <f>I5</f>
        <v>2.0799999999999999E-2</v>
      </c>
      <c r="I16" s="308">
        <f>F16*G16</f>
        <v>37498.533809404231</v>
      </c>
      <c r="J16" s="308">
        <f t="shared" ref="J16" si="0">F16*H16</f>
        <v>30951.170763317776</v>
      </c>
      <c r="L16" s="309"/>
    </row>
    <row r="17" spans="1:12" ht="15" x14ac:dyDescent="0.25">
      <c r="A17" s="14">
        <v>390</v>
      </c>
      <c r="B17" s="14" t="s">
        <v>13</v>
      </c>
      <c r="C17" s="14" t="s">
        <v>13</v>
      </c>
      <c r="D17" s="308">
        <f>SUMIF('EPIS (General Plant)'!$F$3:$F$233,A17&amp;B17&amp;C17,'EPIS (General Plant)'!$D$3:$D$233)*1000</f>
        <v>11463975.569999998</v>
      </c>
      <c r="E17" s="305">
        <f t="shared" ref="E17:E28" si="1">D17/SUMIF($A$16:$A$28,A17,$D$16:$D$28)</f>
        <v>0.87885349021737691</v>
      </c>
      <c r="F17" s="308">
        <f>E17*G5</f>
        <v>11467860.10242676</v>
      </c>
      <c r="G17" s="309">
        <f>H5</f>
        <v>2.52E-2</v>
      </c>
      <c r="H17" s="309">
        <f>I5</f>
        <v>2.0799999999999999E-2</v>
      </c>
      <c r="I17" s="308">
        <f t="shared" ref="I17:I28" si="2">F17*G17</f>
        <v>288990.07458115433</v>
      </c>
      <c r="J17" s="308">
        <f t="shared" ref="J17:J28" si="3">F17*H17</f>
        <v>238531.4901304766</v>
      </c>
      <c r="L17" s="309"/>
    </row>
    <row r="18" spans="1:12" ht="15" x14ac:dyDescent="0.25">
      <c r="A18" s="14">
        <v>390</v>
      </c>
      <c r="B18" s="14" t="s">
        <v>13</v>
      </c>
      <c r="C18" s="293" t="s">
        <v>548</v>
      </c>
      <c r="D18" s="308">
        <f>SUMIF('EPIS (General Plant)'!$F$3:$F$233,A18&amp;B18&amp;C18,'EPIS (General Plant)'!$D$3:$D$233)*1000</f>
        <v>92731.1</v>
      </c>
      <c r="E18" s="305">
        <f t="shared" si="1"/>
        <v>7.1089693439303639E-3</v>
      </c>
      <c r="F18" s="308">
        <f>E18*G5</f>
        <v>92762.521644500186</v>
      </c>
      <c r="G18" s="309">
        <f>H5</f>
        <v>2.52E-2</v>
      </c>
      <c r="H18" s="309">
        <f>I5</f>
        <v>2.0799999999999999E-2</v>
      </c>
      <c r="I18" s="308">
        <f t="shared" si="2"/>
        <v>2337.6155454414047</v>
      </c>
      <c r="J18" s="308">
        <f t="shared" si="3"/>
        <v>1929.4604502056038</v>
      </c>
      <c r="L18" s="309"/>
    </row>
    <row r="19" spans="1:12" ht="15" x14ac:dyDescent="0.25">
      <c r="A19" s="14">
        <v>392.1</v>
      </c>
      <c r="B19" s="14" t="s">
        <v>13</v>
      </c>
      <c r="C19" s="14" t="s">
        <v>13</v>
      </c>
      <c r="D19" s="308">
        <f>SUMIF('EPIS (General Plant)'!$F$3:$F$233,A19&amp;B19&amp;C19,'EPIS (General Plant)'!$D$3:$D$233)*1000</f>
        <v>1334844.5199999998</v>
      </c>
      <c r="E19" s="305">
        <f t="shared" si="1"/>
        <v>0.62701616575830488</v>
      </c>
      <c r="F19" s="308">
        <f>E19*G6</f>
        <v>1022424.2474668216</v>
      </c>
      <c r="G19" s="309">
        <f>H6</f>
        <v>5.5999999999999994E-2</v>
      </c>
      <c r="H19" s="309">
        <f>I6</f>
        <v>2.8999999999999998E-2</v>
      </c>
      <c r="I19" s="308">
        <f t="shared" si="2"/>
        <v>57255.757858142002</v>
      </c>
      <c r="J19" s="308">
        <f t="shared" si="3"/>
        <v>29650.303176537822</v>
      </c>
      <c r="L19" s="309"/>
    </row>
    <row r="20" spans="1:12" ht="15" x14ac:dyDescent="0.25">
      <c r="A20" s="14">
        <v>392.1</v>
      </c>
      <c r="B20" s="14" t="s">
        <v>13</v>
      </c>
      <c r="C20" s="293" t="s">
        <v>548</v>
      </c>
      <c r="D20" s="308">
        <f>SUMIF('EPIS (General Plant)'!$F$3:$F$233,A20&amp;B20&amp;C20,'EPIS (General Plant)'!$D$3:$D$233)*1000</f>
        <v>794039.22</v>
      </c>
      <c r="E20" s="305">
        <f t="shared" si="1"/>
        <v>0.37298383424169518</v>
      </c>
      <c r="F20" s="308">
        <f>E20*G6</f>
        <v>608194.39253317844</v>
      </c>
      <c r="G20" s="309">
        <f>H6</f>
        <v>5.5999999999999994E-2</v>
      </c>
      <c r="H20" s="309">
        <f>I6</f>
        <v>2.8999999999999998E-2</v>
      </c>
      <c r="I20" s="308">
        <f t="shared" si="2"/>
        <v>34058.885981857988</v>
      </c>
      <c r="J20" s="308">
        <f t="shared" si="3"/>
        <v>17637.637383462174</v>
      </c>
      <c r="L20" s="309"/>
    </row>
    <row r="21" spans="1:12" ht="15" x14ac:dyDescent="0.25">
      <c r="A21" s="14">
        <v>392.5</v>
      </c>
      <c r="B21" s="14" t="s">
        <v>13</v>
      </c>
      <c r="C21" s="14" t="s">
        <v>13</v>
      </c>
      <c r="D21" s="308">
        <f>SUMIF('EPIS (General Plant)'!$F$3:$F$233,A21&amp;B21&amp;C21,'EPIS (General Plant)'!$D$3:$D$233)*1000</f>
        <v>3306385.63</v>
      </c>
      <c r="E21" s="305">
        <f t="shared" si="1"/>
        <v>0.66706319210452314</v>
      </c>
      <c r="F21" s="308">
        <f>E21*G7</f>
        <v>3133469.2825411805</v>
      </c>
      <c r="G21" s="309">
        <f>H7</f>
        <v>5.0700000000000002E-2</v>
      </c>
      <c r="H21" s="309">
        <f>I7</f>
        <v>3.4300000000000004E-2</v>
      </c>
      <c r="I21" s="308">
        <f t="shared" si="2"/>
        <v>158866.89262483787</v>
      </c>
      <c r="J21" s="308">
        <f t="shared" si="3"/>
        <v>107477.99639116251</v>
      </c>
      <c r="L21" s="309"/>
    </row>
    <row r="22" spans="1:12" ht="15" x14ac:dyDescent="0.25">
      <c r="A22" s="14">
        <v>392.5</v>
      </c>
      <c r="B22" s="14" t="s">
        <v>13</v>
      </c>
      <c r="C22" s="293" t="s">
        <v>548</v>
      </c>
      <c r="D22" s="308">
        <f>SUMIF('EPIS (General Plant)'!$F$3:$F$233,A22&amp;B22&amp;C22,'EPIS (General Plant)'!$D$3:$D$233)*1000</f>
        <v>1650244.67</v>
      </c>
      <c r="E22" s="305">
        <f t="shared" si="1"/>
        <v>0.33293680789547692</v>
      </c>
      <c r="F22" s="308">
        <f>E22*G7</f>
        <v>1563940.6774588199</v>
      </c>
      <c r="G22" s="309">
        <f>H7</f>
        <v>5.0700000000000002E-2</v>
      </c>
      <c r="H22" s="309">
        <f>I7</f>
        <v>3.4300000000000004E-2</v>
      </c>
      <c r="I22" s="308">
        <f t="shared" si="2"/>
        <v>79291.792347162176</v>
      </c>
      <c r="J22" s="308">
        <f t="shared" si="3"/>
        <v>53643.165236837529</v>
      </c>
      <c r="L22" s="309"/>
    </row>
    <row r="23" spans="1:12" ht="15" x14ac:dyDescent="0.25">
      <c r="A23" s="14">
        <v>392.9</v>
      </c>
      <c r="B23" s="14" t="s">
        <v>13</v>
      </c>
      <c r="C23" s="14" t="s">
        <v>13</v>
      </c>
      <c r="D23" s="308">
        <f>SUMIF('EPIS (General Plant)'!$F$3:$F$233,A23&amp;B23&amp;C23,'EPIS (General Plant)'!$D$3:$D$233)*1000</f>
        <v>666458.6</v>
      </c>
      <c r="E23" s="305">
        <f t="shared" si="1"/>
        <v>0.88173964636749447</v>
      </c>
      <c r="F23" s="308">
        <f>E23*G8</f>
        <v>620649.54488268367</v>
      </c>
      <c r="G23" s="309">
        <f>H8</f>
        <v>2.3799999999999998E-2</v>
      </c>
      <c r="H23" s="309">
        <f>I8</f>
        <v>2.29E-2</v>
      </c>
      <c r="I23" s="308">
        <f t="shared" si="2"/>
        <v>14771.45916820787</v>
      </c>
      <c r="J23" s="308">
        <f t="shared" si="3"/>
        <v>14212.874577813456</v>
      </c>
      <c r="L23" s="309"/>
    </row>
    <row r="24" spans="1:12" ht="15" x14ac:dyDescent="0.25">
      <c r="A24" s="14">
        <v>392.9</v>
      </c>
      <c r="B24" s="14" t="s">
        <v>13</v>
      </c>
      <c r="C24" s="293" t="s">
        <v>548</v>
      </c>
      <c r="D24" s="308">
        <f>SUMIF('EPIS (General Plant)'!$F$3:$F$233,A24&amp;B24&amp;C24,'EPIS (General Plant)'!$D$3:$D$233)*1000</f>
        <v>89386.50999999998</v>
      </c>
      <c r="E24" s="305">
        <f t="shared" si="1"/>
        <v>0.11826035363250545</v>
      </c>
      <c r="F24" s="308">
        <f>E24*G8</f>
        <v>83242.525117316269</v>
      </c>
      <c r="G24" s="309">
        <f>H8</f>
        <v>2.3799999999999998E-2</v>
      </c>
      <c r="H24" s="309">
        <f>I8</f>
        <v>2.29E-2</v>
      </c>
      <c r="I24" s="308">
        <f t="shared" si="2"/>
        <v>1981.172097792127</v>
      </c>
      <c r="J24" s="308">
        <f t="shared" si="3"/>
        <v>1906.2538251865426</v>
      </c>
      <c r="L24" s="309"/>
    </row>
    <row r="25" spans="1:12" ht="15" x14ac:dyDescent="0.25">
      <c r="A25" s="14">
        <v>396.3</v>
      </c>
      <c r="B25" s="14" t="s">
        <v>13</v>
      </c>
      <c r="C25" s="14" t="s">
        <v>13</v>
      </c>
      <c r="D25" s="308">
        <f>SUMIF('EPIS (General Plant)'!$F$3:$F$233,A25&amp;B25&amp;C25,'EPIS (General Plant)'!$D$3:$D$233)*1000</f>
        <v>2391985.6100000003</v>
      </c>
      <c r="E25" s="305">
        <f t="shared" si="1"/>
        <v>0.96834857532741248</v>
      </c>
      <c r="F25" s="308">
        <f>E25*G9</f>
        <v>2348543.9241861207</v>
      </c>
      <c r="G25" s="309">
        <f>H9</f>
        <v>5.6600000000000004E-2</v>
      </c>
      <c r="H25" s="309">
        <f>I9</f>
        <v>9.4899999999999998E-2</v>
      </c>
      <c r="I25" s="308">
        <f t="shared" si="2"/>
        <v>132927.58610893445</v>
      </c>
      <c r="J25" s="308">
        <f t="shared" si="3"/>
        <v>222876.81840526286</v>
      </c>
      <c r="L25" s="309"/>
    </row>
    <row r="26" spans="1:12" ht="15" x14ac:dyDescent="0.25">
      <c r="A26" s="14">
        <v>396.3</v>
      </c>
      <c r="B26" s="14" t="s">
        <v>13</v>
      </c>
      <c r="C26" s="293" t="s">
        <v>548</v>
      </c>
      <c r="D26" s="308">
        <f>SUMIF('EPIS (General Plant)'!$F$3:$F$233,A26&amp;B26&amp;C26,'EPIS (General Plant)'!$D$3:$D$233)*1000</f>
        <v>78184.399999999994</v>
      </c>
      <c r="E26" s="305">
        <f t="shared" si="1"/>
        <v>3.1651424672587608E-2</v>
      </c>
      <c r="F26" s="308">
        <f>E26*G9</f>
        <v>76764.465813879739</v>
      </c>
      <c r="G26" s="309">
        <f>H9</f>
        <v>5.6600000000000004E-2</v>
      </c>
      <c r="H26" s="309">
        <f>I9</f>
        <v>9.4899999999999998E-2</v>
      </c>
      <c r="I26" s="308">
        <f t="shared" si="2"/>
        <v>4344.8687650655938</v>
      </c>
      <c r="J26" s="308">
        <f t="shared" si="3"/>
        <v>7284.9478057371871</v>
      </c>
      <c r="L26" s="309"/>
    </row>
    <row r="27" spans="1:12" ht="15" x14ac:dyDescent="0.25">
      <c r="A27" s="14">
        <v>396.7</v>
      </c>
      <c r="B27" s="14" t="s">
        <v>13</v>
      </c>
      <c r="C27" s="14" t="s">
        <v>13</v>
      </c>
      <c r="D27" s="308">
        <f>SUMIF('EPIS (General Plant)'!$F$3:$F$233,A27&amp;B27&amp;C27,'EPIS (General Plant)'!$D$3:$D$233)*1000</f>
        <v>6485311.8200000003</v>
      </c>
      <c r="E27" s="305">
        <f t="shared" si="1"/>
        <v>0.9262759473981913</v>
      </c>
      <c r="F27" s="308">
        <f>E27*G10</f>
        <v>5846222.5244217934</v>
      </c>
      <c r="G27" s="309">
        <f>H10</f>
        <v>6.0299999999999999E-2</v>
      </c>
      <c r="H27" s="309">
        <f>I10</f>
        <v>3.9300000000000002E-2</v>
      </c>
      <c r="I27" s="308">
        <f t="shared" si="2"/>
        <v>352527.21822263417</v>
      </c>
      <c r="J27" s="308">
        <f t="shared" si="3"/>
        <v>229756.54520977649</v>
      </c>
      <c r="L27" s="309"/>
    </row>
    <row r="28" spans="1:12" ht="15" x14ac:dyDescent="0.25">
      <c r="A28" s="14">
        <v>396.7</v>
      </c>
      <c r="B28" s="14" t="s">
        <v>13</v>
      </c>
      <c r="C28" s="293" t="s">
        <v>548</v>
      </c>
      <c r="D28" s="308">
        <f>SUMIF('EPIS (General Plant)'!$F$3:$F$233,A28&amp;B28&amp;C28,'EPIS (General Plant)'!$D$3:$D$233)*1000</f>
        <v>516178.22000000003</v>
      </c>
      <c r="E28" s="305">
        <f t="shared" si="1"/>
        <v>7.372405260180874E-2</v>
      </c>
      <c r="F28" s="308">
        <f>E28*G10</f>
        <v>465311.8955782064</v>
      </c>
      <c r="G28" s="309">
        <f>H10</f>
        <v>6.0299999999999999E-2</v>
      </c>
      <c r="H28" s="309">
        <f>I10</f>
        <v>3.9300000000000002E-2</v>
      </c>
      <c r="I28" s="308">
        <f t="shared" si="2"/>
        <v>28058.307303365847</v>
      </c>
      <c r="J28" s="308">
        <f t="shared" si="3"/>
        <v>18286.757496223512</v>
      </c>
      <c r="L28" s="309"/>
    </row>
    <row r="29" spans="1:12" x14ac:dyDescent="0.2">
      <c r="D29" s="240">
        <f>SUM(D16:D28)</f>
        <v>30357258.879999999</v>
      </c>
      <c r="E29" s="309">
        <f>SUM(E16:E28)</f>
        <v>6</v>
      </c>
      <c r="F29" s="240">
        <f>SUM(F16:F28)</f>
        <v>28817423.16</v>
      </c>
      <c r="I29" s="240">
        <f t="shared" ref="I29:J29" si="4">SUM(I16:I28)</f>
        <v>1192910.164414</v>
      </c>
      <c r="J29" s="240">
        <f t="shared" si="4"/>
        <v>974145.42085200001</v>
      </c>
    </row>
    <row r="30" spans="1:12" ht="15" x14ac:dyDescent="0.25">
      <c r="D30" s="312"/>
      <c r="F30" s="241">
        <f>F29-G11</f>
        <v>0</v>
      </c>
      <c r="I30" s="311">
        <f>'CA, WA'!L917</f>
        <v>1192911</v>
      </c>
      <c r="J30" s="311">
        <f>'CA, WA'!V917</f>
        <v>975067</v>
      </c>
    </row>
    <row r="31" spans="1:12" x14ac:dyDescent="0.2">
      <c r="I31" s="312">
        <f>I30-I29</f>
        <v>0.83558600000105798</v>
      </c>
      <c r="J31" s="312">
        <f>J30-J29</f>
        <v>921.5791479999898</v>
      </c>
    </row>
  </sheetData>
  <mergeCells count="1">
    <mergeCell ref="G14:H14"/>
  </mergeCells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80E1D5F0794A41BCFC9D4AF9733144" ma:contentTypeVersion="68" ma:contentTypeDescription="" ma:contentTypeScope="" ma:versionID="5834494d2e5e331c697ba2ab19d76e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2018-09-13T07:00:00+00:00</OpenedDate>
    <SignificantOrder xmlns="dc463f71-b30c-4ab2-9473-d307f9d35888">false</SignificantOrder>
    <Date1 xmlns="dc463f71-b30c-4ab2-9473-d307f9d35888">2018-09-13T07:00:00+00:00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180778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6CEEE9E-6F2C-40CF-A515-E4188D7FAFBB}"/>
</file>

<file path=customXml/itemProps2.xml><?xml version="1.0" encoding="utf-8"?>
<ds:datastoreItem xmlns:ds="http://schemas.openxmlformats.org/officeDocument/2006/customXml" ds:itemID="{BB2E5F50-5C8C-4EA5-9F46-D3B5A0902B75}"/>
</file>

<file path=customXml/itemProps3.xml><?xml version="1.0" encoding="utf-8"?>
<ds:datastoreItem xmlns:ds="http://schemas.openxmlformats.org/officeDocument/2006/customXml" ds:itemID="{7971F917-0DC3-487C-AE85-A78F614BC0AF}"/>
</file>

<file path=customXml/itemProps4.xml><?xml version="1.0" encoding="utf-8"?>
<ds:datastoreItem xmlns:ds="http://schemas.openxmlformats.org/officeDocument/2006/customXml" ds:itemID="{8EF0F584-665B-40FE-9057-554330B46B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WA</vt:lpstr>
      <vt:lpstr>CA, WA</vt:lpstr>
      <vt:lpstr>OR</vt:lpstr>
      <vt:lpstr>WY, UT, ID</vt:lpstr>
      <vt:lpstr>CA Gen Plant Split</vt:lpstr>
      <vt:lpstr>ID Gen Plant Split</vt:lpstr>
      <vt:lpstr>OR Gen Plant Split</vt:lpstr>
      <vt:lpstr>UT Gen Plant Split</vt:lpstr>
      <vt:lpstr>WA Gen Plant Split</vt:lpstr>
      <vt:lpstr>WY Gen Plant Split</vt:lpstr>
      <vt:lpstr>Other Sts Gen Plant Split</vt:lpstr>
      <vt:lpstr>Trans. plant split</vt:lpstr>
      <vt:lpstr>Vlookup summary</vt:lpstr>
      <vt:lpstr>EPIS (General Plant)</vt:lpstr>
      <vt:lpstr>'CA, WA'!Print_Area</vt:lpstr>
      <vt:lpstr>OR!Print_Area</vt:lpstr>
      <vt:lpstr>WA!Print_Area</vt:lpstr>
      <vt:lpstr>'CA, WA'!Print_Titles</vt:lpstr>
      <vt:lpstr>OR!Print_Titles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Kobelashvili, Tamuna</dc:creator>
  <cp:lastModifiedBy>Hoffman, Jason</cp:lastModifiedBy>
  <cp:lastPrinted>2018-07-23T20:05:35Z</cp:lastPrinted>
  <dcterms:created xsi:type="dcterms:W3CDTF">2018-07-16T17:03:54Z</dcterms:created>
  <dcterms:modified xsi:type="dcterms:W3CDTF">2018-09-11T18:06:00Z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0x0101006E56B4D1795A2E4DB2F0B01679ED314A00D780E1D5F0794A41BCFC9D4AF9733144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