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9752AF50-5504-4972-A449-DF8A614A33DB}" xr6:coauthVersionLast="47" xr6:coauthVersionMax="47" xr10:uidLastSave="{00000000-0000-0000-0000-000000000000}"/>
  <bookViews>
    <workbookView xWindow="-120" yWindow="480" windowWidth="29040" windowHeight="15840" xr2:uid="{A70D2B1E-ADD4-45F2-98BC-DD55A7AB4D52}"/>
  </bookViews>
  <sheets>
    <sheet name="2-1" sheetId="1" r:id="rId1"/>
    <sheet name="2-2 to 2-10" sheetId="2" r:id="rId2"/>
    <sheet name="2-11" sheetId="3" r:id="rId3"/>
    <sheet name="2-12" sheetId="4" r:id="rId4"/>
  </sheets>
  <externalReferences>
    <externalReference r:id="rId5"/>
  </externalReferences>
  <definedNames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0" hidden="1">{#N/A,#N/A,FALSE,"CRPT";#N/A,#N/A,FALSE,"TREND";#N/A,#N/A,FALSE,"%Curve"}</definedName>
    <definedName name="__________________six6" localSheetId="3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localSheetId="3" hidden="1">{#N/A,#N/A,FALSE,"schA"}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0" hidden="1">{#N/A,#N/A,FALSE,"CRPT";#N/A,#N/A,FALSE,"TREND";#N/A,#N/A,FALSE,"%Curve"}</definedName>
    <definedName name="_________________six6" localSheetId="3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localSheetId="3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localSheetId="3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localSheetId="3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localSheetId="3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localSheetId="3" hidden="1">{#N/A,#N/A,FALSE,"schA"}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0" hidden="1">{#N/A,#N/A,FALSE,"CRPT";#N/A,#N/A,FALSE,"TREND";#N/A,#N/A,FALSE,"%Curve"}</definedName>
    <definedName name="______________six6" localSheetId="3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localSheetId="3" hidden="1">{#N/A,#N/A,FALSE,"schA"}</definedName>
    <definedName name="______________www1" hidden="1">{#N/A,#N/A,FALSE,"schA"}</definedName>
    <definedName name="____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_six6" localSheetId="0" hidden="1">{#N/A,#N/A,FALSE,"CRPT";#N/A,#N/A,FALSE,"TREND";#N/A,#N/A,FALSE,"%Curve"}</definedName>
    <definedName name="_____________six6" localSheetId="3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localSheetId="3" hidden="1">{#N/A,#N/A,FALSE,"schA"}</definedName>
    <definedName name="_____________www1" hidden="1">{#N/A,#N/A,FALSE,"schA"}</definedName>
    <definedName name="___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localSheetId="3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0" hidden="1">{#N/A,#N/A,FALSE,"CRPT";#N/A,#N/A,FALSE,"TREND";#N/A,#N/A,FALSE,"%Curve"}</definedName>
    <definedName name="____________six6" localSheetId="3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localSheetId="3" hidden="1">{#N/A,#N/A,FALSE,"schA"}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localSheetId="3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0" hidden="1">{#N/A,#N/A,FALSE,"CRPT";#N/A,#N/A,FALSE,"TREND";#N/A,#N/A,FALSE,"%Curve"}</definedName>
    <definedName name="___________six6" localSheetId="3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localSheetId="3" hidden="1">{#N/A,#N/A,FALSE,"schA"}</definedName>
    <definedName name="___________www1" hidden="1">{#N/A,#N/A,FALSE,"schA"}</definedName>
    <definedName name="_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_six6" localSheetId="0" hidden="1">{#N/A,#N/A,FALSE,"CRPT";#N/A,#N/A,FALSE,"TREND";#N/A,#N/A,FALSE,"%Curve"}</definedName>
    <definedName name="__________six6" localSheetId="3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localSheetId="3" hidden="1">{#N/A,#N/A,FALSE,"schA"}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localSheetId="3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0" hidden="1">{#N/A,#N/A,FALSE,"CRPT";#N/A,#N/A,FALSE,"TREND";#N/A,#N/A,FALSE,"%Curve"}</definedName>
    <definedName name="_________six6" localSheetId="3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localSheetId="3" hidden="1">{#N/A,#N/A,FALSE,"schA"}</definedName>
    <definedName name="_________www1" hidden="1">{#N/A,#N/A,FALSE,"schA"}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localSheetId="0" hidden="1">{#N/A,#N/A,FALSE,"CRPT";#N/A,#N/A,FALSE,"TREND";#N/A,#N/A,FALSE,"%Curve"}</definedName>
    <definedName name="________six6" localSheetId="3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localSheetId="3" hidden="1">{#N/A,#N/A,FALSE,"schA"}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localSheetId="3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0" hidden="1">{#N/A,#N/A,FALSE,"CRPT";#N/A,#N/A,FALSE,"TREND";#N/A,#N/A,FALSE,"%Curve"}</definedName>
    <definedName name="_______six6" localSheetId="3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localSheetId="3" hidden="1">{#N/A,#N/A,FALSE,"schA"}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localSheetId="3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0" hidden="1">{#N/A,#N/A,FALSE,"CRPT";#N/A,#N/A,FALSE,"TREND";#N/A,#N/A,FALSE,"%Curve"}</definedName>
    <definedName name="______six6" localSheetId="3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localSheetId="3" hidden="1">{#N/A,#N/A,FALSE,"schA"}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localSheetId="3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0" hidden="1">{#N/A,#N/A,FALSE,"CRPT";#N/A,#N/A,FALSE,"TREND";#N/A,#N/A,FALSE,"%Curve"}</definedName>
    <definedName name="_____six6" localSheetId="3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localSheetId="3" hidden="1">{#N/A,#N/A,FALSE,"schA"}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localSheetId="3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0" hidden="1">{#N/A,#N/A,FALSE,"CRPT";#N/A,#N/A,FALSE,"TREND";#N/A,#N/A,FALSE,"%Curve"}</definedName>
    <definedName name="____six6" localSheetId="3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localSheetId="3" hidden="1">{#N/A,#N/A,FALSE,"schA"}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localSheetId="3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0" hidden="1">{#N/A,#N/A,FALSE,"CRPT";#N/A,#N/A,FALSE,"TREND";#N/A,#N/A,FALSE,"%Curve"}</definedName>
    <definedName name="___six6" localSheetId="3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localSheetId="3" hidden="1">{#N/A,#N/A,FALSE,"schA"}</definedName>
    <definedName name="___www1" hidden="1">{#N/A,#N/A,FALSE,"schA"}</definedName>
    <definedName name="__123Graph_A" hidden="1">#REF!</definedName>
    <definedName name="__123Graph_AB06" hidden="1">#REF!</definedName>
    <definedName name="__123Graph_ACEDREVGR" hidden="1">#REF!</definedName>
    <definedName name="__123Graph_B" hidden="1">#REF!</definedName>
    <definedName name="__123Graph_BCEDREVGR" hidden="1">#REF!</definedName>
    <definedName name="__123Graph_D" hidden="1">#REF!</definedName>
    <definedName name="__123Graph_E" hidden="1">#REF!</definedName>
    <definedName name="__123Graph_ECURRENT" hidden="1">#REF!</definedName>
    <definedName name="__123Graph_F" hidden="1">#REF!</definedName>
    <definedName name="__123Graph_X" hidden="1">#REF!</definedName>
    <definedName name="__123Graph_XCEDREVGR" hidden="1">#REF!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localSheetId="3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localSheetId="3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localSheetId="3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localSheetId="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localSheetId="3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localSheetId="3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0" hidden="1">{#N/A,#N/A,FALSE,"CRPT";#N/A,#N/A,FALSE,"TREND";#N/A,#N/A,FALSE,"%Curve"}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localSheetId="3" hidden="1">{#N/A,#N/A,FALSE,"schA"}</definedName>
    <definedName name="__www1" hidden="1">{#N/A,#N/A,FALSE,"schA"}</definedName>
    <definedName name="_1__123Graph_ACHART_17" hidden="1">#REF!</definedName>
    <definedName name="_1__123Graph_ACONTRACT_BY_B_U" hidden="1">#REF!</definedName>
    <definedName name="_10__123Graph_BQRE_S_BY_TYPE" hidden="1">#REF!</definedName>
    <definedName name="_11__123Graph_BSENS_COMPARISON" hidden="1">#REF!</definedName>
    <definedName name="_12__123Graph_BSUPPLIES_BY_B_U" hidden="1">#REF!</definedName>
    <definedName name="_13__123Graph_BTAX_CREDIT" hidden="1">#REF!</definedName>
    <definedName name="_14__123Graph_BWAGES_BY_B_U" hidden="1">#REF!</definedName>
    <definedName name="_15__123Graph_CCONTRACT_BY_B_U" hidden="1">#REF!</definedName>
    <definedName name="_16__123Graph_CQRE_S_BY_CO." hidden="1">#REF!</definedName>
    <definedName name="_17__123Graph_CQRE_S_BY_TYPE" hidden="1">#REF!</definedName>
    <definedName name="_18__123Graph_CSENS_COMPARISON" hidden="1">#REF!</definedName>
    <definedName name="_19__123Graph_CSUPPLIES_BY_B_U" hidden="1">#REF!</definedName>
    <definedName name="_2__123Graph_AQRE_S_BY_CO." hidden="1">#REF!</definedName>
    <definedName name="_20__123Graph_CWAGES_BY_B_U" hidden="1">#REF!</definedName>
    <definedName name="_21__123Graph_DCONTRACT_BY_B_U" hidden="1">#REF!</definedName>
    <definedName name="_22__123Graph_DQRE_S_BY_CO." hidden="1">#REF!</definedName>
    <definedName name="_23__123Graph_DSUPPLIES_BY_B_U" hidden="1">#REF!</definedName>
    <definedName name="_24__123Graph_DWAGES_BY_B_U" hidden="1">#REF!</definedName>
    <definedName name="_25__123Graph_ECONTRACT_BY_B_U" hidden="1">#REF!</definedName>
    <definedName name="_26__123Graph_EQRE_S_BY_CO." hidden="1">#REF!</definedName>
    <definedName name="_27__123Graph_ESUPPLIES_BY_B_U" hidden="1">#REF!</definedName>
    <definedName name="_28__123Graph_EWAGES_BY_B_U" hidden="1">#REF!</definedName>
    <definedName name="_29__123Graph_FCONTRACT_BY_B_U" hidden="1">#REF!</definedName>
    <definedName name="_3__123Graph_AQRE_S_BY_TYPE" hidden="1">#REF!</definedName>
    <definedName name="_30__123Graph_FQRE_S_BY_CO." hidden="1">#REF!</definedName>
    <definedName name="_31__123Graph_FSUPPLIES_BY_B_U" hidden="1">#REF!</definedName>
    <definedName name="_32__123Graph_FWAGES_BY_B_U" hidden="1">#REF!</definedName>
    <definedName name="_33__123Graph_XCONTRACT_BY_B_U" hidden="1">#REF!</definedName>
    <definedName name="_34__123Graph_XQRE_S_BY_CO." hidden="1">#REF!</definedName>
    <definedName name="_35__123Graph_XQRE_S_BY_TYPE" hidden="1">#REF!</definedName>
    <definedName name="_36__123Graph_XSUPPLIES_BY_B_U" hidden="1">#REF!</definedName>
    <definedName name="_37__123Graph_XTAX_CREDIT" hidden="1">#REF!</definedName>
    <definedName name="_4__123Graph_ASENS_COMPARISON" hidden="1">#REF!</definedName>
    <definedName name="_5__123Graph_ASUPPLIES_BY_B_U" hidden="1">#REF!</definedName>
    <definedName name="_6__123Graph_ATAX_CREDIT" hidden="1">#REF!</definedName>
    <definedName name="_7__123Graph_AWAGES_BY_B_U" hidden="1">#REF!</definedName>
    <definedName name="_8__123Graph_BCONTRACT_BY_B_U" hidden="1">#REF!</definedName>
    <definedName name="_9__123Graph_BQRE_S_BY_CO." hidden="1">#REF!</definedName>
    <definedName name="_ex1" localSheetId="0" hidden="1">{#N/A,#N/A,FALSE,"Summ";#N/A,#N/A,FALSE,"General"}</definedName>
    <definedName name="_ex1" localSheetId="3" hidden="1">{#N/A,#N/A,FALSE,"Summ";#N/A,#N/A,FALSE,"General"}</definedName>
    <definedName name="_ex1" hidden="1">{#N/A,#N/A,FALSE,"Summ";#N/A,#N/A,FALSE,"General"}</definedName>
    <definedName name="_Fill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3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3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3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3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new1" localSheetId="0" hidden="1">{#N/A,#N/A,FALSE,"Summ";#N/A,#N/A,FALSE,"General"}</definedName>
    <definedName name="_new1" localSheetId="3" hidden="1">{#N/A,#N/A,FALSE,"Summ";#N/A,#N/A,FALSE,"General"}</definedName>
    <definedName name="_new1" hidden="1">{#N/A,#N/A,FALSE,"Summ";#N/A,#N/A,FALSE,"General"}</definedName>
    <definedName name="_nofill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localSheetId="3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localSheetId="0" hidden="1">{#N/A,#N/A,FALSE,"CRPT";#N/A,#N/A,FALSE,"TREND";#N/A,#N/A,FALSE,"%Curve"}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0" hidden="1">{#N/A,#N/A,FALSE,"schA"}</definedName>
    <definedName name="_www1" localSheetId="3" hidden="1">{#N/A,#N/A,FALSE,"schA"}</definedName>
    <definedName name="_www1" hidden="1">{#N/A,#N/A,FALSE,"schA"}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df" localSheetId="0" hidden="1">{#N/A,#N/A,FALSE,"Summary";#N/A,#N/A,FALSE,"SmPlants";#N/A,#N/A,FALSE,"Utah";#N/A,#N/A,FALSE,"Idaho";#N/A,#N/A,FALSE,"Lewis River";#N/A,#N/A,FALSE,"NrthUmpq";#N/A,#N/A,FALSE,"KlamRog"}</definedName>
    <definedName name="adf" localSheetId="3" hidden="1">{#N/A,#N/A,FALSE,"Summary";#N/A,#N/A,FALSE,"SmPlants";#N/A,#N/A,FALSE,"Utah";#N/A,#N/A,FALSE,"Idaho";#N/A,#N/A,FALSE,"Lewis River";#N/A,#N/A,FALSE,"NrthUmpq";#N/A,#N/A,FALSE,"KlamRog"}</definedName>
    <definedName name="adf" hidden="1">{#N/A,#N/A,FALSE,"Summary";#N/A,#N/A,FALSE,"SmPlants";#N/A,#N/A,FALSE,"Utah";#N/A,#N/A,FALSE,"Idaho";#N/A,#N/A,FALSE,"Lewis River";#N/A,#N/A,FALSE,"NrthUmpq";#N/A,#N/A,FALSE,"KlamRog"}</definedName>
    <definedName name="alkjslkj" localSheetId="0" hidden="1">{0,#N/A,TRUE,0;0,#N/A,TRUE,0;0,#N/A,TRUE,0;0,#N/A,TRUE,0;0,#N/A,TRUE,0;0,#N/A,TRUE,0;0,#N/A,TRUE,0;0,#N/A,TRUE,0}</definedName>
    <definedName name="alkjslkj" localSheetId="3" hidden="1">{0,#N/A,TRUE,0;0,#N/A,TRUE,0;0,#N/A,TRUE,0;0,#N/A,TRUE,0;0,#N/A,TRUE,0;0,#N/A,TRUE,0;0,#N/A,TRUE,0;0,#N/A,TRUE,0}</definedName>
    <definedName name="alkjslkj" hidden="1">{0,#N/A,TRUE,0;0,#N/A,TRUE,0;0,#N/A,TRUE,0;0,#N/A,TRUE,0;0,#N/A,TRUE,0;0,#N/A,TRUE,0;0,#N/A,TRUE,0;0,#N/A,TRUE,0}</definedName>
    <definedName name="anscount" hidden="1">1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localSheetId="3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0" hidden="1">{#N/A,#N/A,FALSE,"Actual";#N/A,#N/A,FALSE,"Normalized";#N/A,#N/A,FALSE,"Electric Actual";#N/A,#N/A,FALSE,"Electric Normalized"}</definedName>
    <definedName name="b" localSheetId="3" hidden="1">{#N/A,#N/A,FALSE,"Actual";#N/A,#N/A,FALSE,"Normalized";#N/A,#N/A,FALSE,"Electric Actual";#N/A,#N/A,FALSE,"Electric Normalized"}</definedName>
    <definedName name="b" hidden="1">{#N/A,#N/A,FALSE,"Actual";#N/A,#N/A,FALSE,"Normalized";#N/A,#N/A,FALSE,"Electric Actual";#N/A,#N/A,FALSE,"Electric Normalized"}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localSheetId="3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3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3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0" hidden="1">{"YTD-Total",#N/A,TRUE,"Provision";"YTD-Utility",#N/A,TRUE,"Prov Utility";"YTD-NonUtility",#N/A,TRUE,"Prov NonUtility"}</definedName>
    <definedName name="combined1" localSheetId="3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bined1stub" localSheetId="0" hidden="1">{"YTD-Total",#N/A,TRUE,"Provision";"YTD-Utility",#N/A,TRUE,"Prov Utility";"YTD-NonUtility",#N/A,TRUE,"Prov NonUtility"}</definedName>
    <definedName name="combined1stub" localSheetId="3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copy" hidden="1">#REF!</definedName>
    <definedName name="d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localSheetId="3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localSheetId="3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d" hidden="1">#REF!</definedName>
    <definedName name="DELETE01" localSheetId="0" hidden="1">{#N/A,#N/A,FALSE,"Coversheet";#N/A,#N/A,FALSE,"QA"}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3" hidden="1">{#N/A,#N/A,FALSE,"Coversheet";#N/A,#N/A,FALSE,"QA"}</definedName>
    <definedName name="Delete21" hidden="1">{#N/A,#N/A,FALSE,"Coversheet";#N/A,#N/A,FALSE,"QA"}</definedName>
    <definedName name="dfd" localSheetId="0" hidden="1">{#N/A,#N/A,FALSE,"CHECKREQ"}</definedName>
    <definedName name="dfd" localSheetId="3" hidden="1">{#N/A,#N/A,FALSE,"CHECKREQ"}</definedName>
    <definedName name="dfd" hidden="1">{#N/A,#N/A,FALSE,"CHECKREQ"}</definedName>
    <definedName name="dfdfdfd" localSheetId="0" hidden="1">{#N/A,#N/A,FALSE,"CHECKREQ"}</definedName>
    <definedName name="dfdfdfd" localSheetId="3" hidden="1">{#N/A,#N/A,FALSE,"CHECKREQ"}</definedName>
    <definedName name="dfdfdfd" hidden="1">{#N/A,#N/A,FALSE,"CHECKREQ"}</definedName>
    <definedName name="DFIT" localSheetId="0" hidden="1">{#N/A,#N/A,FALSE,"Coversheet";#N/A,#N/A,FALSE,"QA"}</definedName>
    <definedName name="DFIT" localSheetId="3" hidden="1">{#N/A,#N/A,FALSE,"Coversheet";#N/A,#N/A,FALSE,"QA"}</definedName>
    <definedName name="DFIT" hidden="1">{#N/A,#N/A,FALSE,"Coversheet";#N/A,#N/A,FALSE,"QA"}</definedName>
    <definedName name="dsd" hidden="1">#REF!</definedName>
    <definedName name="DUDE" hidden="1">#REF!</definedName>
    <definedName name="e" localSheetId="0" hidden="1">{#N/A,#N/A,FALSE,"Loans";#N/A,#N/A,FALSE,"Program Costs";#N/A,#N/A,FALSE,"Measures";#N/A,#N/A,FALSE,"Net Lost Rev";#N/A,#N/A,FALSE,"Incentive"}</definedName>
    <definedName name="e" localSheetId="3" hidden="1">{#N/A,#N/A,FALSE,"Loans";#N/A,#N/A,FALSE,"Program Costs";#N/A,#N/A,FALSE,"Measures";#N/A,#N/A,FALSE,"Net Lost Rev";#N/A,#N/A,FALSE,"Incentive"}</definedName>
    <definedName name="e" hidden="1">{#N/A,#N/A,FALSE,"Loans";#N/A,#N/A,FALSE,"Program Costs";#N/A,#N/A,FALSE,"Measures";#N/A,#N/A,FALSE,"Net Lost Rev";#N/A,#N/A,FALSE,"Incentive"}</definedName>
    <definedName name="ee" localSheetId="0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0" hidden="1">{#N/A,#N/A,FALSE,"Coversheet";#N/A,#N/A,FALSE,"QA"}</definedName>
    <definedName name="error" localSheetId="3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localSheetId="3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localSheetId="3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localSheetId="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localSheetId="3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localSheetId="0" hidden="1">{#N/A,#N/A,FALSE,"CHECKREQ"}</definedName>
    <definedName name="f" localSheetId="3" hidden="1">{#N/A,#N/A,FALSE,"CHECKREQ"}</definedName>
    <definedName name="f" hidden="1">{#N/A,#N/A,FALSE,"CHECKREQ"}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f" localSheetId="0" hidden="1">{#N/A,#N/A,FALSE,"CHECKREQ"}</definedName>
    <definedName name="fdf" localSheetId="3" hidden="1">{#N/A,#N/A,FALSE,"CHECKREQ"}</definedName>
    <definedName name="fdf" hidden="1">{#N/A,#N/A,FALSE,"CHECKREQ"}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localSheetId="3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localSheetId="3" hidden="1">{#N/A,#N/A,FALSE,"Coversheet";#N/A,#N/A,FALSE,"QA"}</definedName>
    <definedName name="fffgf" hidden="1">{#N/A,#N/A,FALSE,"Coversheet";#N/A,#N/A,FALSE,"QA"}</definedName>
    <definedName name="fhfjhke" localSheetId="0" hidden="1">{0,#N/A,TRUE,0;0,#N/A,TRUE,0;0,#N/A,TRUE,0;0,#N/A,TRUE,0;0,#N/A,TRUE,0;0,#N/A,TRUE,0;0,#N/A,TRUE,0;0,#N/A,TRUE,0}</definedName>
    <definedName name="fhfjhke" localSheetId="3" hidden="1">{0,#N/A,TRUE,0;0,#N/A,TRUE,0;0,#N/A,TRUE,0;0,#N/A,TRUE,0;0,#N/A,TRUE,0;0,#N/A,TRUE,0;0,#N/A,TRUE,0;0,#N/A,TRUE,0}</definedName>
    <definedName name="fhfjhke" hidden="1">{0,#N/A,TRUE,0;0,#N/A,TRUE,0;0,#N/A,TRUE,0;0,#N/A,TRUE,0;0,#N/A,TRUE,0;0,#N/A,TRUE,0;0,#N/A,TRUE,0;0,#N/A,TRUE,0}</definedName>
    <definedName name="fjljelj" localSheetId="0" hidden="1">{0,#N/A,TRUE,0;0,#N/A,TRUE,0;0,#N/A,TRUE,0;0,#N/A,TRUE,0;0,#N/A,TRUE,0;0,#N/A,TRUE,0;0,#N/A,TRUE,0;0,#N/A,TRUE,0}</definedName>
    <definedName name="fjljelj" localSheetId="3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3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" localSheetId="0" hidden="1">{#N/A,#N/A,FALSE,"Summary EPS";#N/A,#N/A,FALSE,"1st Qtr Electric";#N/A,#N/A,FALSE,"1st Qtr Australia";#N/A,#N/A,FALSE,"1st Qtr Telecom";#N/A,#N/A,FALSE,"1st QTR Other"}</definedName>
    <definedName name="g" localSheetId="3" hidden="1">{#N/A,#N/A,FALSE,"Summary EPS";#N/A,#N/A,FALSE,"1st Qtr Electric";#N/A,#N/A,FALSE,"1st Qtr Australia";#N/A,#N/A,FALSE,"1st Qtr Telecom";#N/A,#N/A,FALSE,"1st QTR Other"}</definedName>
    <definedName name="g" hidden="1">{#N/A,#N/A,FALSE,"Summary EPS";#N/A,#N/A,FALSE,"1st Qtr Electric";#N/A,#N/A,FALSE,"1st Qtr Australia";#N/A,#N/A,FALSE,"1st Qtr Telecom";#N/A,#N/A,FALSE,"1st QTR Other"}</definedName>
    <definedName name="h" localSheetId="0" hidden="1">{#N/A,#N/A,FALSE,"Summary 1";#N/A,#N/A,FALSE,"Domestic";#N/A,#N/A,FALSE,"Australia";#N/A,#N/A,FALSE,"Other"}</definedName>
    <definedName name="h" localSheetId="3" hidden="1">{#N/A,#N/A,FALSE,"Summary 1";#N/A,#N/A,FALSE,"Domestic";#N/A,#N/A,FALSE,"Australia";#N/A,#N/A,FALSE,"Other"}</definedName>
    <definedName name="h" hidden="1">{#N/A,#N/A,FALSE,"Summary 1";#N/A,#N/A,FALSE,"Domestic";#N/A,#N/A,FALSE,"Australia";#N/A,#N/A,FALSE,"Other"}</definedName>
    <definedName name="helllo" localSheetId="0" hidden="1">{#N/A,#N/A,FALSE,"Pg 6b CustCount_Gas";#N/A,#N/A,FALSE,"QA";#N/A,#N/A,FALSE,"Report";#N/A,#N/A,FALSE,"forecast"}</definedName>
    <definedName name="helllo" localSheetId="3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localSheetId="3" hidden="1">{#N/A,#N/A,FALSE,"Coversheet";#N/A,#N/A,FALSE,"QA"}</definedName>
    <definedName name="HELP" hidden="1">{#N/A,#N/A,FALSE,"Coversheet";#N/A,#N/A,FALSE,"QA"}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localSheetId="3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0" hidden="1">{"'Sheet1'!$A$1:$J$121"}</definedName>
    <definedName name="HTML_Control" localSheetId="3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localSheetId="3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"3030739 Celestica"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43041.6469791667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PUpdate2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" hidden="1">#REF!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ejflj" localSheetId="0" hidden="1">{0,#N/A,TRUE,0;0,#N/A,TRUE,0;0,#N/A,TRUE,0;0,#N/A,TRUE,0;0,#N/A,TRUE,0;0,#N/A,TRUE,0;0,#N/A,TRUE,0;0,#N/A,TRUE,0}</definedName>
    <definedName name="jfkejflj" localSheetId="3" hidden="1">{0,#N/A,TRUE,0;0,#N/A,TRUE,0;0,#N/A,TRUE,0;0,#N/A,TRUE,0;0,#N/A,TRUE,0;0,#N/A,TRUE,0;0,#N/A,TRUE,0;0,#N/A,TRUE,0}</definedName>
    <definedName name="jfkejflj" hidden="1">{0,#N/A,TRUE,0;0,#N/A,TRUE,0;0,#N/A,TRUE,0;0,#N/A,TRUE,0;0,#N/A,TRUE,0;0,#N/A,TRUE,0;0,#N/A,TRUE,0;0,#N/A,TRUE,0}</definedName>
    <definedName name="jfkjlllje" localSheetId="0" hidden="1">{0,#N/A,TRUE,0;0,#N/A,TRUE,0;0,#N/A,TRUE,0;0,#N/A,TRUE,0;0,#N/A,TRUE,0;0,#N/A,TRUE,0;0,#N/A,TRUE,0;0,#N/A,TRUE,0}</definedName>
    <definedName name="jfkjlllje" localSheetId="3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fkljsdkljiejgr" localSheetId="0" hidden="1">{#N/A,#N/A,FALSE,"Summ";#N/A,#N/A,FALSE,"General"}</definedName>
    <definedName name="jfkljsdkljiejgr" localSheetId="3" hidden="1">{#N/A,#N/A,FALSE,"Summ";#N/A,#N/A,FALSE,"General"}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3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localSheetId="3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3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3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localSheetId="3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#REF!</definedName>
    <definedName name="limcount" hidden="1">1</definedName>
    <definedName name="ListOffset" hidden="1">1</definedName>
    <definedName name="lookup" localSheetId="0" hidden="1">{#N/A,#N/A,FALSE,"Coversheet";#N/A,#N/A,FALSE,"QA"}</definedName>
    <definedName name="lookup" localSheetId="3" hidden="1">{#N/A,#N/A,FALSE,"Coversheet";#N/A,#N/A,FALSE,"QA"}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localSheetId="3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sterstub" localSheetId="0" hidden="1">{#N/A,#N/A,FALSE,"Actual";#N/A,#N/A,FALSE,"Normalized";#N/A,#N/A,FALSE,"Electric Actual";#N/A,#N/A,FALSE,"Electric Normalized"}</definedName>
    <definedName name="Masterstub" localSheetId="3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iller" localSheetId="0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3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hidden="1">#REF!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localSheetId="3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3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localSheetId="3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localSheetId="3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localSheetId="0" hidden="1">{#N/A,#N/A,FALSE,"Wld 2";#N/A,#N/A,FALSE,"MAFunding 2";#N/A,#N/A,FALSE,"MEC 2"}</definedName>
    <definedName name="Option3" localSheetId="3" hidden="1">{#N/A,#N/A,FALSE,"Wld 2";#N/A,#N/A,FALSE,"MAFunding 2";#N/A,#N/A,FALSE,"MEC 2"}</definedName>
    <definedName name="Option3" hidden="1">{#N/A,#N/A,FALSE,"Wld 2";#N/A,#N/A,FALSE,"MAFunding 2";#N/A,#N/A,FALSE,"MEC 2"}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3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#REF!</definedName>
    <definedName name="_xlnm.Print_Area" localSheetId="0">'2-1'!$A$1:$E$74</definedName>
    <definedName name="_xlnm.Print_Area" localSheetId="3">'2-12'!$A$1:$J$20</definedName>
    <definedName name="_xlnm.Print_Area" localSheetId="1">'2-2 to 2-10'!$A$1:$AA$256</definedName>
    <definedName name="_xlnm.Print_Titles" localSheetId="1">'2-2 to 2-10'!$A:$C,'2-2 to 2-10'!$1:$4</definedName>
    <definedName name="q" localSheetId="0" hidden="1">{#N/A,#N/A,FALSE,"Coversheet";#N/A,#N/A,FALSE,"QA"}</definedName>
    <definedName name="q" localSheetId="3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localSheetId="3" hidden="1">{#N/A,#N/A,FALSE,"schA"}</definedName>
    <definedName name="qqq" hidden="1">{#N/A,#N/A,FALSE,"schA"}</definedName>
    <definedName name="retail" localSheetId="0" hidden="1">{#N/A,#N/A,FALSE,"Loans";#N/A,#N/A,FALSE,"Program Costs";#N/A,#N/A,FALSE,"Measures";#N/A,#N/A,FALSE,"Net Lost Rev";#N/A,#N/A,FALSE,"Incentive"}</definedName>
    <definedName name="retail" localSheetId="3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localSheetId="0" hidden="1">{#N/A,#N/A,FALSE,"Loans";#N/A,#N/A,FALSE,"Program Costs";#N/A,#N/A,FALSE,"Measures";#N/A,#N/A,FALSE,"Net Lost Rev";#N/A,#N/A,FALSE,"Incentive"}</definedName>
    <definedName name="retail_CC1stub" localSheetId="3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localSheetId="0" hidden="1">{#N/A,#N/A,FALSE,"Loans";#N/A,#N/A,FALSE,"Program Costs";#N/A,#N/A,FALSE,"Measures";#N/A,#N/A,FALSE,"Net Lost Rev";#N/A,#N/A,FALSE,"Incentive"}</definedName>
    <definedName name="retail_CCstub" localSheetId="3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localSheetId="0" hidden="1">{#N/A,#N/A,FALSE,"Loans";#N/A,#N/A,FALSE,"Program Costs";#N/A,#N/A,FALSE,"Measures";#N/A,#N/A,FALSE,"Net Lost Rev";#N/A,#N/A,FALSE,"Incentive"}</definedName>
    <definedName name="retailstub" localSheetId="3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3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"45E0HSXTFNPZNJBTUASVO6FBF"</definedName>
    <definedName name="SAPsysID" hidden="1">"708C5W7SBKP804JT78WJ0JNKI"</definedName>
    <definedName name="SAPwbID" hidden="1">"ARS"</definedName>
    <definedName name="sdlfhsdlhfkl" localSheetId="0" hidden="1">{#N/A,#N/A,FALSE,"Summ";#N/A,#N/A,FALSE,"General"}</definedName>
    <definedName name="sdlfhsdlhfkl" localSheetId="3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localSheetId="3" hidden="1">{#N/A,#N/A,FALSE,"CRPT";#N/A,#N/A,FALSE,"TREND";#N/A,#N/A,FALSE,"%Curve"}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0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localSheetId="3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localSheetId="3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ippw1" localSheetId="0" hidden="1">{#N/A,#N/A,FALSE,"Actual";#N/A,#N/A,FALSE,"Normalized";#N/A,#N/A,FALSE,"Electric Actual";#N/A,#N/A,FALSE,"Electric Normalized"}</definedName>
    <definedName name="spippw1" localSheetId="3" hidden="1">{#N/A,#N/A,FALSE,"Actual";#N/A,#N/A,FALSE,"Normalized";#N/A,#N/A,FALSE,"Electric Actual";#N/A,#N/A,FALSE,"Electric Normalized"}</definedName>
    <definedName name="spippw1" hidden="1">{#N/A,#N/A,FALSE,"Actual";#N/A,#N/A,FALSE,"Normalized";#N/A,#N/A,FALSE,"Electric Actual";#N/A,#N/A,FALSE,"Electric Normalized"}</definedName>
    <definedName name="spippwstub" localSheetId="0" hidden="1">{#N/A,#N/A,FALSE,"Actual";#N/A,#N/A,FALSE,"Normalized";#N/A,#N/A,FALSE,"Electric Actual";#N/A,#N/A,FALSE,"Electric Normalized"}</definedName>
    <definedName name="spippwstub" localSheetId="3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localSheetId="3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localSheetId="3" hidden="1">{"YTD-Total",#N/A,FALSE,"Provision"}</definedName>
    <definedName name="standard1" hidden="1">{"YTD-Total",#N/A,FALSE,"Provision"}</definedName>
    <definedName name="standard1stub" localSheetId="0" hidden="1">{"YTD-Total",#N/A,FALSE,"Provision"}</definedName>
    <definedName name="standard1stub" localSheetId="3" hidden="1">{"YTD-Total",#N/A,FALSE,"Provision"}</definedName>
    <definedName name="standard1stub" hidden="1">{"YTD-Total",#N/A,FALSE,"Provision"}</definedName>
    <definedName name="t" localSheetId="0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C_BAG" hidden="1">#REF!</definedName>
    <definedName name="tem" localSheetId="0" hidden="1">{#N/A,#N/A,FALSE,"Summ";#N/A,#N/A,FALSE,"General"}</definedName>
    <definedName name="tem" localSheetId="3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localSheetId="3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 localSheetId="0" hidden="1">{#N/A,#N/A,FALSE,"Summary EPS";#N/A,#N/A,FALSE,"1st Qtr Electric";#N/A,#N/A,FALSE,"1st Qtr Australia";#N/A,#N/A,FALSE,"1st Qtr Telecom";#N/A,#N/A,FALSE,"1st QTR Other"}</definedName>
    <definedName name="test" localSheetId="3" hidden="1">{#N/A,#N/A,FALSE,"Summary EPS";#N/A,#N/A,FALSE,"1st Qtr Electric";#N/A,#N/A,FALSE,"1st Qtr Australia";#N/A,#N/A,FALSE,"1st Qtr Telecom";#N/A,#N/A,FALSE,"1st QTR Other"}</definedName>
    <definedName name="test" hidden="1">{#N/A,#N/A,FALSE,"Summary EPS";#N/A,#N/A,FALSE,"1st Qtr Electric";#N/A,#N/A,FALSE,"1st Qtr Australia";#N/A,#N/A,FALSE,"1st Qtr Telecom";#N/A,#N/A,FALSE,"1st QTR Other"}</definedName>
    <definedName name="TP_Footer_User" hidden="1">"Dylan Moser"</definedName>
    <definedName name="TP_Footer_Version" hidden="1">"v4.00"</definedName>
    <definedName name="tr" localSheetId="0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0" hidden="1">{#N/A,#N/A,FALSE,"Summ";#N/A,#N/A,FALSE,"General"}</definedName>
    <definedName name="u" localSheetId="3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localSheetId="3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localSheetId="3" hidden="1">{#N/A,#N/A,FALSE,"Summ";#N/A,#N/A,FALSE,"General"}</definedName>
    <definedName name="Value" hidden="1">{#N/A,#N/A,FALSE,"Summ";#N/A,#N/A,FALSE,"General"}</definedName>
    <definedName name="w" hidden="1">#REF!</definedName>
    <definedName name="we" localSheetId="0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localSheetId="3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3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0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localSheetId="3" hidden="1">{"Page 3.4.1",#N/A,FALSE,"Totals";"Page 3.4.2",#N/A,FALSE,"Totals"}</definedName>
    <definedName name="wrn.Adj._.Back_Up." hidden="1">{"Page 3.4.1",#N/A,FALSE,"Totals";"Page 3.4.2",#N/A,FALSE,"Totals"}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3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3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localSheetId="0" hidden="1">{#N/A,#N/A,FALSE,"June 01 Mapping";#N/A,#N/A,FALSE,"June 01 conv";#N/A,#N/A,FALSE,"reclass";#N/A,#N/A,FALSE,"US FV";#N/A,#N/A,FALSE,"UK FV";#N/A,#N/A,FALSE,"UK GAAP"}</definedName>
    <definedName name="wrn.All._.but._.Syn._.and._.JE." localSheetId="3" hidden="1">{#N/A,#N/A,FALSE,"June 01 Mapping";#N/A,#N/A,FALSE,"June 01 conv";#N/A,#N/A,FALSE,"reclass";#N/A,#N/A,FALSE,"US FV";#N/A,#N/A,FALSE,"UK FV";#N/A,#N/A,FALSE,"UK GAAP"}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3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localSheetId="3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ll._.pages.1" localSheetId="0" hidden="1">{#N/A,#N/A,FALSE,"Summary 1";#N/A,#N/A,FALSE,"Domestic";#N/A,#N/A,FALSE,"Australia";#N/A,#N/A,FALSE,"Other"}</definedName>
    <definedName name="wrn.all._.pages.1" localSheetId="3" hidden="1">{#N/A,#N/A,FALSE,"Summary 1";#N/A,#N/A,FALSE,"Domestic";#N/A,#N/A,FALSE,"Australia";#N/A,#N/A,FALSE,"Other"}</definedName>
    <definedName name="wrn.all._.pages.1" hidden="1">{#N/A,#N/A,FALSE,"Summary 1";#N/A,#N/A,FALSE,"Domestic";#N/A,#N/A,FALSE,"Australia";#N/A,#N/A,FALSE,"Other"}</definedName>
    <definedName name="wrn.All._.pages.stub" localSheetId="0" hidden="1">{#N/A,#N/A,FALSE,"Summary 1";#N/A,#N/A,FALSE,"Domestic";#N/A,#N/A,FALSE,"Australia";#N/A,#N/A,FALSE,"Other"}</definedName>
    <definedName name="wrn.All._.pages.stub" localSheetId="3" hidden="1">{#N/A,#N/A,FALSE,"Summary 1";#N/A,#N/A,FALSE,"Domestic";#N/A,#N/A,FALSE,"Australia";#N/A,#N/A,FALSE,"Other"}</definedName>
    <definedName name="wrn.All._.pages.stub" hidden="1">{#N/A,#N/A,FALSE,"Summary 1";#N/A,#N/A,FALSE,"Domestic";#N/A,#N/A,FALSE,"Australia";#N/A,#N/A,FALSE,"Other"}</definedName>
    <definedName name="wrn.all.1" localSheetId="0" hidden="1">{#N/A,#N/A,FALSE,"Summary EPS";#N/A,#N/A,FALSE,"1st Qtr Electric";#N/A,#N/A,FALSE,"1st Qtr Australia";#N/A,#N/A,FALSE,"1st Qtr Telecom";#N/A,#N/A,FALSE,"1st QTR Other"}</definedName>
    <definedName name="wrn.all.1" localSheetId="3" hidden="1">{#N/A,#N/A,FALSE,"Summary EPS";#N/A,#N/A,FALSE,"1st Qtr Electric";#N/A,#N/A,FALSE,"1st Qtr Australia";#N/A,#N/A,FALSE,"1st Qtr Telecom";#N/A,#N/A,FALSE,"1st QTR Other"}</definedName>
    <definedName name="wrn.all.1" hidden="1">{#N/A,#N/A,FALSE,"Summary EPS";#N/A,#N/A,FALSE,"1st Qtr Electric";#N/A,#N/A,FALSE,"1st Qtr Australia";#N/A,#N/A,FALSE,"1st Qtr Telecom";#N/A,#N/A,FALSE,"1st QTR Other"}</definedName>
    <definedName name="wrn.Allocation._.factor." localSheetId="0" hidden="1">{#N/A,#N/A,TRUE,"11.1";#N/A,#N/A,TRUE,"11.2";#N/A,#N/A,TRUE,"11.3-.4";#N/A,#N/A,TRUE,"11.5-11.6";#N/A,#N/A,TRUE,"11.7-.10";#N/A,#N/A,TRUE,"11.11-11.22";#N/A,#N/A,TRUE,"11.23_ECD"}</definedName>
    <definedName name="wrn.Allocation._.factor." localSheetId="3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llResults." localSheetId="0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localSheetId="3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stub" localSheetId="0" hidden="1">{#N/A,#N/A,FALSE,"Summary EPS";#N/A,#N/A,FALSE,"1st Qtr Electric";#N/A,#N/A,FALSE,"1st Qtr Australia";#N/A,#N/A,FALSE,"1st Qtr Telecom";#N/A,#N/A,FALSE,"1st QTR Other"}</definedName>
    <definedName name="wrn.ALLstub" localSheetId="3" hidden="1">{#N/A,#N/A,FALSE,"Summary EPS";#N/A,#N/A,FALSE,"1st Qtr Electric";#N/A,#N/A,FALSE,"1st Qtr Australia";#N/A,#N/A,FALSE,"1st Qtr Telecom";#N/A,#N/A,FALSE,"1st QTR Other"}</definedName>
    <definedName name="wrn.ALLstub" hidden="1">{#N/A,#N/A,FALSE,"Summary EPS";#N/A,#N/A,FALSE,"1st Qtr Electric";#N/A,#N/A,FALSE,"1st Qtr Australia";#N/A,#N/A,FALSE,"1st Qtr Telecom";#N/A,#N/A,FALSE,"1st QTR Other"}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localSheetId="0" hidden="1">{#N/A,#N/A,FALSE,"CHECKREQ"}</definedName>
    <definedName name="wrn.CHECK." localSheetId="3" hidden="1">{#N/A,#N/A,FALSE,"CHECKREQ"}</definedName>
    <definedName name="wrn.CHECK." hidden="1">{#N/A,#N/A,FALSE,"CHECKREQ"}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3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bined._.YTD.stub" localSheetId="0" hidden="1">{"YTD-Total",#N/A,TRUE,"Provision";"YTD-Utility",#N/A,TRUE,"Prov Utility";"YTD-NonUtility",#N/A,TRUE,"Prov NonUtility"}</definedName>
    <definedName name="wrn.Combined._.YTD.stub" localSheetId="3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3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nsolGrossGrp.stub" localSheetId="0" hidden="1">{"Conol gross povision grouped",#N/A,FALSE,"Consol Gross";"Consol Gross Grouped",#N/A,FALSE,"Consol Gross"}</definedName>
    <definedName name="wrn.ConsolGrossGrp.stub" localSheetId="3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localSheetId="3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localSheetId="3" hidden="1">{#N/A,#N/A,FALSE,"Cover";#N/A,#N/A,FALSE,"Contents"}</definedName>
    <definedName name="wrn.CoverContents." hidden="1">{#N/A,#N/A,FALSE,"Cover";#N/A,#N/A,FALSE,"Contents"}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localSheetId="3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3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0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localSheetId="3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Exec._.Summary.1" localSheetId="0" hidden="1">{#N/A,#N/A,FALSE,"Output Ass";#N/A,#N/A,FALSE,"Sum Tot";#N/A,#N/A,FALSE,"Ex Sum Year";#N/A,#N/A,FALSE,"Sum Qtr"}</definedName>
    <definedName name="wrn.Exec._.Summary.1" localSheetId="3" hidden="1">{#N/A,#N/A,FALSE,"Output Ass";#N/A,#N/A,FALSE,"Sum Tot";#N/A,#N/A,FALSE,"Ex Sum Year";#N/A,#N/A,FALSE,"Sum Qtr"}</definedName>
    <definedName name="wrn.Exec._.Summary.1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ASBResults." localSheetId="0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localSheetId="3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3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3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localSheetId="3" hidden="1">{"FullView",#N/A,FALSE,"Consltd-For contngcy"}</definedName>
    <definedName name="wrn.Full._.View." hidden="1">{"FullView",#N/A,FALSE,"Consltd-For contngcy"}</definedName>
    <definedName name="wrn.Full._.View.stub" localSheetId="0" hidden="1">{"FullView",#N/A,FALSE,"Consltd-For contngcy"}</definedName>
    <definedName name="wrn.Full._.View.stub" localSheetId="3" hidden="1">{"FullView",#N/A,FALSE,"Consltd-For contngcy"}</definedName>
    <definedName name="wrn.Full._.View.stub" hidden="1">{"FullView",#N/A,FALSE,"Consltd-For contngcy"}</definedName>
    <definedName name="wrn.Fundamental." localSheetId="0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FundingResults." localSheetId="0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localSheetId="3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3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aphResults." localSheetId="0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localSheetId="3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IEO." localSheetId="0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3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3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0" hidden="1">{#N/A,#N/A,FALSE,"Schedule F";#N/A,#N/A,FALSE,"Schedule G"}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0" hidden="1">{#N/A,#N/A,TRUE,"Filing Back-Up Pages_4.8.4-7";#N/A,#N/A,TRUE,"GI Back-up Page_4.8.8"}</definedName>
    <definedName name="wrn.new." localSheetId="3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localSheetId="3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localSheetId="3" hidden="1">{"Open issues Only",#N/A,FALSE,"TIMELINE"}</definedName>
    <definedName name="wrn.Open._.Issues._.Only." hidden="1">{"Open issues Only",#N/A,FALSE,"TIMELINE"}</definedName>
    <definedName name="wrn.Open._.Issues._.Only.stub" localSheetId="0" hidden="1">{"Open issues Only",#N/A,FALSE,"TIMELINE"}</definedName>
    <definedName name="wrn.Open._.Issues._.Only.stub" localSheetId="3" hidden="1">{"Open issues Only",#N/A,FALSE,"TIMELINE"}</definedName>
    <definedName name="wrn.Open._.Issues._.Only.stub" hidden="1">{"Open issues Only",#N/A,FALSE,"TIMELINE"}</definedName>
    <definedName name="wrn.OR._.Carring._.Charge._.JV.1stub" localSheetId="0" hidden="1">{#N/A,#N/A,FALSE,"Loans";#N/A,#N/A,FALSE,"Program Costs";#N/A,#N/A,FALSE,"Measures";#N/A,#N/A,FALSE,"Net Lost Rev";#N/A,#N/A,FALSE,"Incentive"}</definedName>
    <definedName name="wrn.OR._.Carring._.Charge._.JV.1stub" localSheetId="3" hidden="1">{#N/A,#N/A,FALSE,"Loans";#N/A,#N/A,FALSE,"Program Costs";#N/A,#N/A,FALSE,"Measures";#N/A,#N/A,FALSE,"Net Lost Rev";#N/A,#N/A,FALSE,"Incentive"}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localSheetId="0" hidden="1">{#N/A,#N/A,FALSE,"Loans";#N/A,#N/A,FALSE,"Program Costs";#N/A,#N/A,FALSE,"Measures";#N/A,#N/A,FALSE,"Net Lost Rev";#N/A,#N/A,FALSE,"Incentive"}</definedName>
    <definedName name="wrn.OR._.Carrying._.Charge._.JV.stub" localSheetId="3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Oregon._.Rate._.case." localSheetId="0" hidden="1">{#N/A,#N/A,TRUE,"10.1_Historical Cover Sheet";#N/A,#N/A,TRUE,"10.2-10.3_Historical";#N/A,#N/A,TRUE,"10.4_Historical";#N/A,#N/A,TRUE,"10.4.1_Historical";#N/A,#N/A,TRUE,"10.7-10.17_Historical"}</definedName>
    <definedName name="wrn.Oregon._.Rate._.case." localSheetId="3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3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3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localSheetId="3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ayments._.View.stub" localSheetId="0" hidden="1">{#N/A,#N/A,FALSE,"Consltd-For contngcy";"PaymentView",#N/A,FALSE,"Consltd-For contngcy"}</definedName>
    <definedName name="wrn.Payments._.View.stub" localSheetId="3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3" hidden="1">{"PFS recon view",#N/A,FALSE,"Hyperion Proof"}</definedName>
    <definedName name="wrn.PFSreconview." hidden="1">{"PFS recon view",#N/A,FALSE,"Hyperion Proof"}</definedName>
    <definedName name="wrn.PFSreconview.stub" localSheetId="0" hidden="1">{"PFS recon view",#N/A,FALSE,"Hyperion Proof"}</definedName>
    <definedName name="wrn.PFSreconview.stub" localSheetId="3" hidden="1">{"PFS recon view",#N/A,FALSE,"Hyperion Proof"}</definedName>
    <definedName name="wrn.PFSreconview.stub" hidden="1">{"PFS recon view",#N/A,FALSE,"Hyperion Proof"}</definedName>
    <definedName name="wrn.PGHCreconview." localSheetId="0" hidden="1">{"PGHC recon view",#N/A,FALSE,"Hyperion Proof"}</definedName>
    <definedName name="wrn.PGHCreconview." localSheetId="3" hidden="1">{"PGHC recon view",#N/A,FALSE,"Hyperion Proof"}</definedName>
    <definedName name="wrn.PGHCreconview." hidden="1">{"PGHC recon view",#N/A,FALSE,"Hyperion Proof"}</definedName>
    <definedName name="wrn.PGHCreconview.stub" localSheetId="0" hidden="1">{"PGHC recon view",#N/A,FALSE,"Hyperion Proof"}</definedName>
    <definedName name="wrn.PGHCreconview.stub" localSheetId="3" hidden="1">{"PGHC recon view",#N/A,FALSE,"Hyperion Proof"}</definedName>
    <definedName name="wrn.PGHCreconview.stub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3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3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3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3" hidden="1">{"PPM Co Code View",#N/A,FALSE,"Comp Codes"}</definedName>
    <definedName name="wrn.PPMCoCodeView." hidden="1">{"PPM Co Code View",#N/A,FALSE,"Comp Codes"}</definedName>
    <definedName name="wrn.PPMCoCodeView.stub" localSheetId="0" hidden="1">{"PPM Co Code View",#N/A,FALSE,"Comp Codes"}</definedName>
    <definedName name="wrn.PPMCoCodeView.stub" localSheetId="3" hidden="1">{"PPM Co Code View",#N/A,FALSE,"Comp Codes"}</definedName>
    <definedName name="wrn.PPMCoCodeView.stub" hidden="1">{"PPM Co Code View",#N/A,FALSE,"Comp Codes"}</definedName>
    <definedName name="wrn.PPMreconview." localSheetId="0" hidden="1">{"PPM Recon View",#N/A,FALSE,"Hyperion Proof"}</definedName>
    <definedName name="wrn.PPMreconview." localSheetId="3" hidden="1">{"PPM Recon View",#N/A,FALSE,"Hyperion Proof"}</definedName>
    <definedName name="wrn.PPMreconview." hidden="1">{"PPM Recon View",#N/A,FALSE,"Hyperion Proof"}</definedName>
    <definedName name="wrn.PPMreconview.stub" localSheetId="0" hidden="1">{"PPM Recon View",#N/A,FALSE,"Hyperion Proof"}</definedName>
    <definedName name="wrn.PPMreconview.stub" localSheetId="3" hidden="1">{"PPM Recon View",#N/A,FALSE,"Hyperion Proof"}</definedName>
    <definedName name="wrn.PPMreconview.stub" hidden="1">{"PPM Recon View",#N/A,FALSE,"Hyperion Proof"}</definedName>
    <definedName name="wrn.Print." localSheetId="0" hidden="1">{"FC",#N/A,FALSE,"CALENDAR";"P",#N/A,FALSE,"CALENDAR"}</definedName>
    <definedName name="wrn.Print." localSheetId="3" hidden="1">{"FC",#N/A,FALSE,"CALENDAR";"P",#N/A,FALSE,"CALENDAR"}</definedName>
    <definedName name="wrn.Print." hidden="1">{"FC",#N/A,FALSE,"CALENDAR";"P",#N/A,FALSE,"CALENDAR"}</definedName>
    <definedName name="wrn.Print._.Option._.1." localSheetId="0" hidden="1">{#N/A,#N/A,FALSE,"Wld 1";#N/A,#N/A,FALSE,"MAFunding 1";#N/A,#N/A,FALSE,"MEC 1"}</definedName>
    <definedName name="wrn.Print._.Option._.1." localSheetId="3" hidden="1">{#N/A,#N/A,FALSE,"Wld 1";#N/A,#N/A,FALSE,"MAFunding 1";#N/A,#N/A,FALSE,"MEC 1"}</definedName>
    <definedName name="wrn.Print._.Option._.1." hidden="1">{#N/A,#N/A,FALSE,"Wld 1";#N/A,#N/A,FALSE,"MAFunding 1";#N/A,#N/A,FALSE,"MEC 1"}</definedName>
    <definedName name="wrn.Print._.Option._.2." localSheetId="0" hidden="1">{#N/A,#N/A,FALSE,"Wld 2";#N/A,#N/A,FALSE,"MAFunding 2";#N/A,#N/A,FALSE,"MEC 2"}</definedName>
    <definedName name="wrn.Print._.Option._.2." localSheetId="3" hidden="1">{#N/A,#N/A,FALSE,"Wld 2";#N/A,#N/A,FALSE,"MAFunding 2";#N/A,#N/A,FALSE,"MEC 2"}</definedName>
    <definedName name="wrn.Print._.Option._.2." hidden="1">{#N/A,#N/A,FALSE,"Wld 2";#N/A,#N/A,FALSE,"MAFunding 2";#N/A,#N/A,FALSE,"MEC 2"}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3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localSheetId="3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3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3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0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localSheetId="3" hidden="1">{"Electric Only",#N/A,FALSE,"Hyperion Proof"}</definedName>
    <definedName name="wrn.ProofElectricOnly." hidden="1">{"Electric Only",#N/A,FALSE,"Hyperion Proof"}</definedName>
    <definedName name="wrn.ProofElectricOnly.stub" localSheetId="0" hidden="1">{"Electric Only",#N/A,FALSE,"Hyperion Proof"}</definedName>
    <definedName name="wrn.ProofElectricOnly.stub" localSheetId="3" hidden="1">{"Electric Only",#N/A,FALSE,"Hyperion Proof"}</definedName>
    <definedName name="wrn.ProofElectricOnly.stub" hidden="1">{"Electric Only",#N/A,FALSE,"Hyperion Proof"}</definedName>
    <definedName name="wrn.ProofTotal." localSheetId="0" hidden="1">{"Proof Total",#N/A,FALSE,"Hyperion Proof"}</definedName>
    <definedName name="wrn.ProofTotal." localSheetId="3" hidden="1">{"Proof Total",#N/A,FALSE,"Hyperion Proof"}</definedName>
    <definedName name="wrn.ProofTotal." hidden="1">{"Proof Total",#N/A,FALSE,"Hyperion Proof"}</definedName>
    <definedName name="wrn.ProofTotal.stub" localSheetId="0" hidden="1">{"Proof Total",#N/A,FALSE,"Hyperion Proof"}</definedName>
    <definedName name="wrn.ProofTotal.stub" localSheetId="3" hidden="1">{"Proof Total",#N/A,FALSE,"Hyperion Proof"}</definedName>
    <definedName name="wrn.ProofTotal.stub" hidden="1">{"Proof Total",#N/A,FALSE,"Hyperion Proof"}</definedName>
    <definedName name="wrn.Reformat._.only." localSheetId="0" hidden="1">{#N/A,#N/A,FALSE,"Dec 1999 mapping"}</definedName>
    <definedName name="wrn.Reformat._.only." localSheetId="3" hidden="1">{#N/A,#N/A,FALSE,"Dec 1999 mapping"}</definedName>
    <definedName name="wrn.Reformat._.only." hidden="1">{#N/A,#N/A,FALSE,"Dec 1999 mapping"}</definedName>
    <definedName name="wrn.Reformat._.only.1" localSheetId="0" hidden="1">{#N/A,#N/A,FALSE,"Dec 1999 mapping"}</definedName>
    <definedName name="wrn.Reformat._.only.1" localSheetId="3" hidden="1">{#N/A,#N/A,FALSE,"Dec 1999 mapping"}</definedName>
    <definedName name="wrn.Reformat._.only.1" hidden="1">{#N/A,#N/A,FALSE,"Dec 1999 mapping"}</definedName>
    <definedName name="wrn.Reformat._.only.stub" localSheetId="0" hidden="1">{#N/A,#N/A,FALSE,"Dec 1999 mapping"}</definedName>
    <definedName name="wrn.Reformat._.only.stub" localSheetId="3" hidden="1">{#N/A,#N/A,FALSE,"Dec 1999 mapping"}</definedName>
    <definedName name="wrn.Reformat._.only.stub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0" hidden="1">{#N/A,#N/A,FALSE,"7617 Fab";#N/A,#N/A,FALSE,"7617 NSK"}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3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localSheetId="3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3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3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3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3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3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localSheetId="3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3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3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localSheetId="3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3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localSheetId="3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3" hidden="1">{"YTD-NonUtility",#N/A,FALSE,"Prov NonUtility"}</definedName>
    <definedName name="wrn.Standard._.NonUtility._.Only." hidden="1">{"YTD-NonUtility",#N/A,FALSE,"Prov NonUtility"}</definedName>
    <definedName name="wrn.Standard._.NonUtility._.Only.stub" localSheetId="0" hidden="1">{"YTD-NonUtility",#N/A,FALSE,"Prov NonUtility"}</definedName>
    <definedName name="wrn.Standard._.NonUtility._.Only.stub" localSheetId="3" hidden="1">{"YTD-NonUtility",#N/A,FALSE,"Prov NonUtility"}</definedName>
    <definedName name="wrn.Standard._.NonUtility._.Only.stub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3" hidden="1">{"YTD-Utility",#N/A,FALSE,"Prov Utility"}</definedName>
    <definedName name="wrn.Standard._.Utility._.Only." hidden="1">{"YTD-Utility",#N/A,FALSE,"Prov Utility"}</definedName>
    <definedName name="wrn.Standard._.Utility._.Only.stub" localSheetId="0" hidden="1">{"YTD-Utility",#N/A,FALSE,"Prov Utility"}</definedName>
    <definedName name="wrn.Standard._.Utility._.Only.stub" localSheetId="3" hidden="1">{"YTD-Utility",#N/A,FALSE,"Prov Utility"}</definedName>
    <definedName name="wrn.Standard._.Utility._.Only.stub" hidden="1">{"YTD-Utility",#N/A,FALSE,"Prov Utility"}</definedName>
    <definedName name="wrn.Standard.stub" localSheetId="0" hidden="1">{"YTD-Total",#N/A,FALSE,"Provision"}</definedName>
    <definedName name="wrn.Standard.stub" localSheetId="3" hidden="1">{"YTD-Total",#N/A,FALSE,"Provision"}</definedName>
    <definedName name="wrn.Standard.stub" hidden="1">{"YTD-Total",#N/A,FALSE,"Provision"}</definedName>
    <definedName name="wrn.Summary." localSheetId="0" hidden="1">{#N/A,#N/A,FALSE,"Sum Qtr";#N/A,#N/A,FALSE,"Oper Sum";#N/A,#N/A,FALSE,"Land Sales";#N/A,#N/A,FALSE,"Finance";#N/A,#N/A,FALSE,"Oper Ass"}</definedName>
    <definedName name="wrn.Summary." localSheetId="3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localSheetId="3" hidden="1">{#N/A,#N/A,FALSE,"Consltd-For contngcy"}</definedName>
    <definedName name="wrn.Summary._.View." hidden="1">{#N/A,#N/A,FALSE,"Consltd-For contngcy"}</definedName>
    <definedName name="wrn.Summary._.View.stub" localSheetId="0" hidden="1">{#N/A,#N/A,FALSE,"Consltd-For contngcy"}</definedName>
    <definedName name="wrn.Summary._.View.stub" localSheetId="3" hidden="1">{#N/A,#N/A,FALSE,"Consltd-For contngcy"}</definedName>
    <definedName name="wrn.Summary._.View.stub" hidden="1">{#N/A,#N/A,FALSE,"Consltd-For contngcy"}</definedName>
    <definedName name="wrn.Summary.1" localSheetId="0" hidden="1">{#N/A,#N/A,FALSE,"Sum Qtr";#N/A,#N/A,FALSE,"Oper Sum";#N/A,#N/A,FALSE,"Land Sales";#N/A,#N/A,FALSE,"Finance";#N/A,#N/A,FALSE,"Oper Ass"}</definedName>
    <definedName name="wrn.Summary.1" localSheetId="3" hidden="1">{#N/A,#N/A,FALSE,"Sum Qtr";#N/A,#N/A,FALSE,"Oper Sum";#N/A,#N/A,FALSE,"Land Sales";#N/A,#N/A,FALSE,"Finance";#N/A,#N/A,FALSE,"Oper Ass"}</definedName>
    <definedName name="wrn.Summary.1" hidden="1">{#N/A,#N/A,FALSE,"Sum Qtr";#N/A,#N/A,FALSE,"Oper Sum";#N/A,#N/A,FALSE,"Land Sales";#N/A,#N/A,FALSE,"Finance";#N/A,#N/A,FALSE,"Oper Ass"}</definedName>
    <definedName name="wrn.test." localSheetId="0" hidden="1">{#N/A,#N/A,TRUE,"10.1_Historical Cover Sheet";#N/A,#N/A,TRUE,"10.2-10.3_Historical"}</definedName>
    <definedName name="wrn.test." localSheetId="3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Total._.Summary." localSheetId="0" hidden="1">{"Total Summary",#N/A,FALSE,"Summary"}</definedName>
    <definedName name="wrn.Total._.Summary." localSheetId="3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localSheetId="3" hidden="1">{#N/A,#N/A,FALSE,"Dec 1999 UK Continuing Ops"}</definedName>
    <definedName name="wrn.UK._.Conversion._.Only." hidden="1">{#N/A,#N/A,FALSE,"Dec 1999 UK Continuing Ops"}</definedName>
    <definedName name="wrn.UK._.Conversion._.Only.stub" localSheetId="0" hidden="1">{#N/A,#N/A,FALSE,"Dec 1999 UK Continuing Ops"}</definedName>
    <definedName name="wrn.UK._.Conversion._.Only.stub" localSheetId="3" hidden="1">{#N/A,#N/A,FALSE,"Dec 1999 UK Continuing Ops"}</definedName>
    <definedName name="wrn.UK._.Conversion._.Only.stub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localSheetId="3" hidden="1">{#N/A,#N/A,FALSE,"schA"}</definedName>
    <definedName name="www" hidden="1">{#N/A,#N/A,FALSE,"schA"}</definedName>
    <definedName name="x" localSheetId="0" hidden="1">{"YTD-Total",#N/A,TRUE,"Provision";"YTD-Utility",#N/A,TRUE,"Prov Utility";"YTD-NonUtility",#N/A,TRUE,"Prov NonUtility"}</definedName>
    <definedName name="x" localSheetId="3" hidden="1">{"YTD-Total",#N/A,TRUE,"Provision";"YTD-Utility",#N/A,TRUE,"Prov Utility";"YTD-NonUtility",#N/A,TRUE,"Prov NonUtility"}</definedName>
    <definedName name="x" hidden="1">{"YTD-Total",#N/A,TRUE,"Provision";"YTD-Utility",#N/A,TRUE,"Prov Utility";"YTD-NonUtility",#N/A,TRUE,"Prov NonUtility"}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localSheetId="0" hidden="1">{"YTD-Utility",#N/A,FALSE,"Prov Utility"}</definedName>
    <definedName name="xxx" localSheetId="3" hidden="1">{"YTD-Utility",#N/A,FALSE,"Prov Utility"}</definedName>
    <definedName name="xxx" hidden="1">{"YTD-Utility",#N/A,FALSE,"Prov Utility"}</definedName>
    <definedName name="y" hidden="1">#REF!</definedName>
    <definedName name="yuf" localSheetId="0" hidden="1">{#N/A,#N/A,FALSE,"Summ";#N/A,#N/A,FALSE,"General"}</definedName>
    <definedName name="yuf" localSheetId="3" hidden="1">{#N/A,#N/A,FALSE,"Summ";#N/A,#N/A,FALSE,"General"}</definedName>
    <definedName name="yuf" hidden="1">{#N/A,#N/A,FALSE,"Summ";#N/A,#N/A,FALSE,"General"}</definedName>
    <definedName name="z" hidden="1">#REF!</definedName>
    <definedName name="Z_01844156_6462_4A28_9785_1A86F4D0C834_.wvu.PrintTitles" hidden="1">#REF!</definedName>
    <definedName name="Z_0812E158_60AF_4748_9D60_BA152A363DB4_.wvu.FilterData" hidden="1">#REF!</definedName>
    <definedName name="Z_1391A18D_EA4F_4636_B998_2633FD3B2094_.wvu.Cols" hidden="1">#REF!</definedName>
    <definedName name="Z_1391A18D_EA4F_4636_B998_2633FD3B2094_.wvu.PrintTitles" hidden="1">#REF!</definedName>
    <definedName name="Z_16D5E97F_8C9B_487E_BF16_975792C15482_.wvu.FilterData" hidden="1">#REF!</definedName>
    <definedName name="Z_19CC6C2C_A028_4AC4_AE84_DBD820044B98_.wvu.FilterData" hidden="1">#REF!</definedName>
    <definedName name="Z_1ADFA915_E517_44CA_AE12_B3FCA710D98D_.wvu.FilterData" hidden="1">#REF!</definedName>
    <definedName name="Z_233462A6_B1D7_4155_85D9_7E2A95D78004_.wvu.FilterData" hidden="1">#REF!</definedName>
    <definedName name="Z_233462A6_B1D7_4155_85D9_7E2A95D78004_.wvu.PrintArea" hidden="1">#REF!</definedName>
    <definedName name="Z_4F0AB477_042A_4B6F_AB97_4706B152AB31_.wvu.FilterData" hidden="1">#REF!</definedName>
    <definedName name="Z_581AFC92_5FB7_4950_93A7_F010275D5C1A_.wvu.Rows" hidden="1">#REF!,#REF!,#REF!</definedName>
    <definedName name="Z_598DCEB6_772F_4B9C_903A_2EDBEEB33CF4_.wvu.FilterData" hidden="1">#REF!</definedName>
    <definedName name="Z_5E979AE2_0492_4168_B562_C1FAA5DFFE07_.wvu.FilterData" hidden="1">#REF!</definedName>
    <definedName name="Z_5FB4782B_7B0D_4E01_AC8B_69DBE0A52BEC_.wvu.FilterData" hidden="1">#REF!</definedName>
    <definedName name="Z_6D0E5842_E50D_423C_AB06_3367F9C4A2D8_.wvu.PrintArea" hidden="1">#REF!</definedName>
    <definedName name="Z_6D0E5842_E50D_423C_AB06_3367F9C4A2D8_.wvu.PrintTitles" hidden="1">#REF!</definedName>
    <definedName name="Z_8134085D_C2A5_4927_AA1A_7FC7CF5BC66B_.wvu.FilterData" hidden="1">#REF!</definedName>
    <definedName name="Z_8D231058_2525_481C_9D5C_44C05AC41C4A_.wvu.FilterData" hidden="1">#REF!</definedName>
    <definedName name="Z_8DEE9286_69B5_447F_9CA7_1E503CCF77AB_.wvu.Cols" hidden="1">#REF!</definedName>
    <definedName name="Z_8DEE9286_69B5_447F_9CA7_1E503CCF77AB_.wvu.PrintTitles" hidden="1">#REF!</definedName>
    <definedName name="Z_933CED9D_0EC4_445D_8384_0CF8DA995EDF_.wvu.FilterData" hidden="1">#REF!</definedName>
    <definedName name="Z_9CFFCCF6_95A1_11D6_8DB9_00105A0C4F46_.wvu.Cols" hidden="1">#REF!</definedName>
    <definedName name="Z_9CFFCCF6_95A1_11D6_8DB9_00105A0C4F46_.wvu.Rows" hidden="1">#REF!</definedName>
    <definedName name="Z_A521AD5C_6A6C_48B7_95FC_73371C2B1D6C_.wvu.FilterData" hidden="1">#REF!</definedName>
    <definedName name="Z_AACC722C_7223_4A60_9EDA_0E100C6000E7_.wvu.PrintArea" hidden="1">#REF!</definedName>
    <definedName name="Z_AACC722C_7223_4A60_9EDA_0E100C6000E7_.wvu.PrintTitles" hidden="1">#REF!</definedName>
    <definedName name="Z_B5949F76_D4A6_408D_B4D9_E074BEB7FBBC_.wvu.FilterData" hidden="1">#REF!</definedName>
    <definedName name="Z_BF75FF89_03D8_4DB8_AE0E_0E2B86BFB998_.wvu.PrintTitles" hidden="1">#REF!</definedName>
    <definedName name="Z_BF75FF89_03D8_4DB8_AE0E_0E2B86BFB998_.wvu.Rows" hidden="1">#REF!</definedName>
    <definedName name="Z_C9973EFB_CE14_44BB_BC9B_98FD9E1841AA_.wvu.FilterData" hidden="1">#REF!</definedName>
    <definedName name="Z_DA1DE6F9_80DB_4FE8_B495_733E4DF8BE60_.wvu.Cols" hidden="1">#REF!</definedName>
    <definedName name="Z_DA1DE6F9_80DB_4FE8_B495_733E4DF8BE60_.wvu.PrintTitles" hidden="1">#REF!</definedName>
    <definedName name="Z_DE0117F4_0A48_47D9_9D64_C85E2A23A245_.wvu.PrintTitles" hidden="1">#REF!</definedName>
    <definedName name="Z_DE0117F4_0A48_47D9_9D64_C85E2A23A245_.wvu.Rows" hidden="1">#REF!</definedName>
    <definedName name="Z_F3B54C8A_1D3B_492A_9994_77E5201A636C_.wvu.Cols" hidden="1">#REF!</definedName>
    <definedName name="Z_F3B54C8A_1D3B_492A_9994_77E5201A636C_.wvu.Rows" hidden="1">#REF!,#REF!</definedName>
    <definedName name="Z_F6530864_A582_11D6_AAF2_0004755110B4_.wvu.Rows" hidden="1">#REF!,#REF!,#REF!</definedName>
    <definedName name="zz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3" l="1"/>
  <c r="C17" i="3"/>
  <c r="C16" i="3"/>
  <c r="C12" i="3"/>
  <c r="C11" i="3"/>
  <c r="C10" i="3"/>
  <c r="F17" i="4"/>
  <c r="E10" i="3"/>
  <c r="E11" i="3" s="1"/>
  <c r="E12" i="3"/>
  <c r="E17" i="3"/>
  <c r="S9" i="2"/>
  <c r="Z9" i="2" s="1"/>
  <c r="S10" i="2"/>
  <c r="Z10" i="2" s="1"/>
  <c r="S11" i="2"/>
  <c r="Z11" i="2" s="1"/>
  <c r="S12" i="2"/>
  <c r="Z12" i="2" s="1"/>
  <c r="S13" i="2"/>
  <c r="Z13" i="2" s="1"/>
  <c r="S14" i="2"/>
  <c r="Z14" i="2" s="1"/>
  <c r="S15" i="2"/>
  <c r="Z15" i="2" s="1"/>
  <c r="S16" i="2"/>
  <c r="Z16" i="2" s="1"/>
  <c r="S17" i="2"/>
  <c r="Z17" i="2" s="1"/>
  <c r="S18" i="2"/>
  <c r="Z18" i="2" s="1"/>
  <c r="S19" i="2"/>
  <c r="Z19" i="2" s="1"/>
  <c r="S20" i="2"/>
  <c r="Z20" i="2" s="1"/>
  <c r="S21" i="2"/>
  <c r="Z21" i="2" s="1"/>
  <c r="S22" i="2"/>
  <c r="Z22" i="2" s="1"/>
  <c r="S23" i="2"/>
  <c r="Z23" i="2" s="1"/>
  <c r="S24" i="2"/>
  <c r="Z24" i="2" s="1"/>
  <c r="X89" i="2"/>
  <c r="V89" i="2"/>
  <c r="S44" i="2"/>
  <c r="Z44" i="2" s="1"/>
  <c r="W89" i="2"/>
  <c r="S74" i="2"/>
  <c r="S76" i="2"/>
  <c r="Z76" i="2" s="1"/>
  <c r="S77" i="2"/>
  <c r="Z77" i="2" s="1"/>
  <c r="S88" i="2"/>
  <c r="Z88" i="2" s="1"/>
  <c r="U89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U95" i="2"/>
  <c r="V95" i="2"/>
  <c r="W95" i="2"/>
  <c r="X95" i="2"/>
  <c r="Y95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U96" i="2"/>
  <c r="V96" i="2"/>
  <c r="W96" i="2"/>
  <c r="X96" i="2"/>
  <c r="Y96" i="2"/>
  <c r="B97" i="2"/>
  <c r="G97" i="2" s="1"/>
  <c r="F97" i="2"/>
  <c r="M97" i="2"/>
  <c r="N97" i="2"/>
  <c r="P97" i="2"/>
  <c r="U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U98" i="2"/>
  <c r="V98" i="2"/>
  <c r="W98" i="2"/>
  <c r="X98" i="2"/>
  <c r="Y98" i="2"/>
  <c r="B99" i="2"/>
  <c r="I99" i="2" s="1"/>
  <c r="R99" i="2"/>
  <c r="B100" i="2"/>
  <c r="G100" i="2" s="1"/>
  <c r="E100" i="2"/>
  <c r="I100" i="2"/>
  <c r="J100" i="2"/>
  <c r="K100" i="2"/>
  <c r="M100" i="2"/>
  <c r="Q100" i="2"/>
  <c r="R100" i="2"/>
  <c r="U100" i="2"/>
  <c r="W100" i="2"/>
  <c r="B101" i="2"/>
  <c r="H101" i="2" s="1"/>
  <c r="O101" i="2"/>
  <c r="Y101" i="2"/>
  <c r="B102" i="2"/>
  <c r="F102" i="2" s="1"/>
  <c r="B103" i="2"/>
  <c r="E103" i="2" s="1"/>
  <c r="B104" i="2"/>
  <c r="H104" i="2" s="1"/>
  <c r="B105" i="2"/>
  <c r="F105" i="2" s="1"/>
  <c r="B106" i="2"/>
  <c r="F106" i="2" s="1"/>
  <c r="D106" i="2"/>
  <c r="I106" i="2"/>
  <c r="J106" i="2"/>
  <c r="M106" i="2"/>
  <c r="U106" i="2"/>
  <c r="W106" i="2"/>
  <c r="Y106" i="2"/>
  <c r="B107" i="2"/>
  <c r="O107" i="2" s="1"/>
  <c r="B108" i="2"/>
  <c r="O108" i="2" s="1"/>
  <c r="K108" i="2"/>
  <c r="B109" i="2"/>
  <c r="V109" i="2" s="1"/>
  <c r="B110" i="2"/>
  <c r="D110" i="2" s="1"/>
  <c r="B111" i="2"/>
  <c r="O111" i="2" s="1"/>
  <c r="B112" i="2"/>
  <c r="G112" i="2" s="1"/>
  <c r="B113" i="2"/>
  <c r="F113" i="2" s="1"/>
  <c r="B114" i="2"/>
  <c r="E114" i="2" s="1"/>
  <c r="L114" i="2"/>
  <c r="P114" i="2"/>
  <c r="B115" i="2"/>
  <c r="J115" i="2" s="1"/>
  <c r="H115" i="2"/>
  <c r="V115" i="2"/>
  <c r="B116" i="2"/>
  <c r="D116" i="2" s="1"/>
  <c r="B117" i="2"/>
  <c r="J117" i="2" s="1"/>
  <c r="F117" i="2"/>
  <c r="G117" i="2"/>
  <c r="I117" i="2"/>
  <c r="Q117" i="2"/>
  <c r="R117" i="2"/>
  <c r="U117" i="2"/>
  <c r="W117" i="2"/>
  <c r="B118" i="2"/>
  <c r="L118" i="2" s="1"/>
  <c r="B119" i="2"/>
  <c r="M119" i="2" s="1"/>
  <c r="B120" i="2"/>
  <c r="F120" i="2" s="1"/>
  <c r="B121" i="2"/>
  <c r="B204" i="2" s="1"/>
  <c r="D204" i="2" s="1"/>
  <c r="B122" i="2"/>
  <c r="L122" i="2" s="1"/>
  <c r="B123" i="2"/>
  <c r="N123" i="2" s="1"/>
  <c r="V123" i="2"/>
  <c r="B124" i="2"/>
  <c r="K124" i="2" s="1"/>
  <c r="G124" i="2"/>
  <c r="I124" i="2"/>
  <c r="L124" i="2"/>
  <c r="O124" i="2"/>
  <c r="Q124" i="2"/>
  <c r="U124" i="2"/>
  <c r="Y124" i="2"/>
  <c r="B125" i="2"/>
  <c r="D125" i="2" s="1"/>
  <c r="U125" i="2"/>
  <c r="B126" i="2"/>
  <c r="K126" i="2" s="1"/>
  <c r="B127" i="2"/>
  <c r="P127" i="2" s="1"/>
  <c r="B128" i="2"/>
  <c r="D128" i="2" s="1"/>
  <c r="G128" i="2"/>
  <c r="Q128" i="2"/>
  <c r="U128" i="2"/>
  <c r="B129" i="2"/>
  <c r="O129" i="2" s="1"/>
  <c r="B130" i="2"/>
  <c r="D130" i="2" s="1"/>
  <c r="B131" i="2"/>
  <c r="E131" i="2" s="1"/>
  <c r="B132" i="2"/>
  <c r="L132" i="2" s="1"/>
  <c r="B133" i="2"/>
  <c r="D133" i="2" s="1"/>
  <c r="B134" i="2"/>
  <c r="D134" i="2" s="1"/>
  <c r="B135" i="2"/>
  <c r="P135" i="2" s="1"/>
  <c r="B136" i="2"/>
  <c r="L136" i="2" s="1"/>
  <c r="B137" i="2"/>
  <c r="B220" i="2" s="1"/>
  <c r="B138" i="2"/>
  <c r="I138" i="2" s="1"/>
  <c r="B139" i="2"/>
  <c r="E139" i="2" s="1"/>
  <c r="B140" i="2"/>
  <c r="D140" i="2" s="1"/>
  <c r="X140" i="2"/>
  <c r="B141" i="2"/>
  <c r="V141" i="2" s="1"/>
  <c r="B142" i="2"/>
  <c r="E142" i="2" s="1"/>
  <c r="B143" i="2"/>
  <c r="K143" i="2" s="1"/>
  <c r="B144" i="2"/>
  <c r="I144" i="2" s="1"/>
  <c r="B145" i="2"/>
  <c r="U145" i="2" s="1"/>
  <c r="B146" i="2"/>
  <c r="V146" i="2" s="1"/>
  <c r="B147" i="2"/>
  <c r="M147" i="2" s="1"/>
  <c r="B148" i="2"/>
  <c r="O148" i="2" s="1"/>
  <c r="B149" i="2"/>
  <c r="I149" i="2" s="1"/>
  <c r="B150" i="2"/>
  <c r="F150" i="2" s="1"/>
  <c r="I150" i="2"/>
  <c r="B151" i="2"/>
  <c r="O151" i="2" s="1"/>
  <c r="B152" i="2"/>
  <c r="G152" i="2" s="1"/>
  <c r="B153" i="2"/>
  <c r="D153" i="2" s="1"/>
  <c r="B154" i="2"/>
  <c r="J154" i="2" s="1"/>
  <c r="B155" i="2"/>
  <c r="K155" i="2" s="1"/>
  <c r="U155" i="2"/>
  <c r="B156" i="2"/>
  <c r="Q156" i="2" s="1"/>
  <c r="B157" i="2"/>
  <c r="E157" i="2" s="1"/>
  <c r="B158" i="2"/>
  <c r="E158" i="2" s="1"/>
  <c r="B159" i="2"/>
  <c r="Y159" i="2" s="1"/>
  <c r="B160" i="2"/>
  <c r="B243" i="2" s="1"/>
  <c r="D243" i="2" s="1"/>
  <c r="B161" i="2"/>
  <c r="K161" i="2" s="1"/>
  <c r="Y161" i="2"/>
  <c r="B162" i="2"/>
  <c r="J162" i="2" s="1"/>
  <c r="B163" i="2"/>
  <c r="P163" i="2" s="1"/>
  <c r="B164" i="2"/>
  <c r="U164" i="2" s="1"/>
  <c r="B165" i="2"/>
  <c r="U165" i="2" s="1"/>
  <c r="B166" i="2"/>
  <c r="R166" i="2" s="1"/>
  <c r="B167" i="2"/>
  <c r="N167" i="2" s="1"/>
  <c r="M167" i="2"/>
  <c r="B168" i="2"/>
  <c r="H168" i="2" s="1"/>
  <c r="B169" i="2"/>
  <c r="B170" i="2"/>
  <c r="X170" i="2" s="1"/>
  <c r="B171" i="2"/>
  <c r="N171" i="2" s="1"/>
  <c r="B172" i="2"/>
  <c r="X172" i="2" s="1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U178" i="2"/>
  <c r="V178" i="2"/>
  <c r="W178" i="2"/>
  <c r="X178" i="2"/>
  <c r="Y178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U179" i="2"/>
  <c r="V179" i="2"/>
  <c r="W179" i="2"/>
  <c r="X179" i="2"/>
  <c r="Y179" i="2"/>
  <c r="B180" i="2"/>
  <c r="D180" i="2" s="1"/>
  <c r="B181" i="2"/>
  <c r="B182" i="2"/>
  <c r="B183" i="2"/>
  <c r="D183" i="2" s="1"/>
  <c r="B184" i="2"/>
  <c r="B185" i="2"/>
  <c r="D185" i="2" s="1"/>
  <c r="B186" i="2"/>
  <c r="B187" i="2"/>
  <c r="D187" i="2" s="1"/>
  <c r="B188" i="2"/>
  <c r="D188" i="2" s="1"/>
  <c r="B189" i="2"/>
  <c r="B190" i="2"/>
  <c r="B191" i="2"/>
  <c r="B192" i="2"/>
  <c r="B193" i="2"/>
  <c r="D193" i="2" s="1"/>
  <c r="B194" i="2"/>
  <c r="B195" i="2"/>
  <c r="D195" i="2" s="1"/>
  <c r="B196" i="2"/>
  <c r="B197" i="2"/>
  <c r="D197" i="2" s="1"/>
  <c r="B198" i="2"/>
  <c r="B199" i="2"/>
  <c r="B200" i="2"/>
  <c r="B201" i="2"/>
  <c r="D201" i="2" s="1"/>
  <c r="B202" i="2"/>
  <c r="B203" i="2"/>
  <c r="D203" i="2" s="1"/>
  <c r="B206" i="2"/>
  <c r="B207" i="2"/>
  <c r="B208" i="2"/>
  <c r="B209" i="2"/>
  <c r="B210" i="2"/>
  <c r="B211" i="2"/>
  <c r="B217" i="2"/>
  <c r="D217" i="2" s="1"/>
  <c r="B221" i="2"/>
  <c r="B223" i="2"/>
  <c r="B228" i="2"/>
  <c r="B229" i="2"/>
  <c r="B233" i="2"/>
  <c r="D233" i="2" s="1"/>
  <c r="B238" i="2"/>
  <c r="D238" i="2" s="1"/>
  <c r="E13" i="1"/>
  <c r="E28" i="1"/>
  <c r="E29" i="1"/>
  <c r="E65" i="1"/>
  <c r="E70" i="1"/>
  <c r="E71" i="1"/>
  <c r="E72" i="1"/>
  <c r="B218" i="2" l="1"/>
  <c r="D218" i="2" s="1"/>
  <c r="B234" i="2"/>
  <c r="H124" i="2"/>
  <c r="O120" i="2"/>
  <c r="O117" i="2"/>
  <c r="F109" i="2"/>
  <c r="G102" i="2"/>
  <c r="B225" i="2"/>
  <c r="K159" i="2"/>
  <c r="Q146" i="2"/>
  <c r="J132" i="2"/>
  <c r="P124" i="2"/>
  <c r="H123" i="2"/>
  <c r="E101" i="2"/>
  <c r="B232" i="2"/>
  <c r="B212" i="2"/>
  <c r="D212" i="2" s="1"/>
  <c r="Y150" i="2"/>
  <c r="Y135" i="2"/>
  <c r="M132" i="2"/>
  <c r="M128" i="2"/>
  <c r="K119" i="2"/>
  <c r="H111" i="2"/>
  <c r="R101" i="2"/>
  <c r="U99" i="2"/>
  <c r="U150" i="2"/>
  <c r="X135" i="2"/>
  <c r="Q150" i="2"/>
  <c r="R135" i="2"/>
  <c r="N101" i="2"/>
  <c r="M99" i="2"/>
  <c r="B254" i="2"/>
  <c r="O150" i="2"/>
  <c r="R139" i="2"/>
  <c r="H135" i="2"/>
  <c r="L109" i="2"/>
  <c r="F101" i="2"/>
  <c r="E99" i="2"/>
  <c r="B246" i="2"/>
  <c r="D246" i="2" s="1"/>
  <c r="P159" i="2"/>
  <c r="K150" i="2"/>
  <c r="G135" i="2"/>
  <c r="U116" i="2"/>
  <c r="K113" i="2"/>
  <c r="R111" i="2"/>
  <c r="W101" i="2"/>
  <c r="D161" i="2"/>
  <c r="V153" i="2"/>
  <c r="W149" i="2"/>
  <c r="R134" i="2"/>
  <c r="M118" i="2"/>
  <c r="K118" i="2"/>
  <c r="B253" i="2"/>
  <c r="D253" i="2" s="1"/>
  <c r="Y163" i="2"/>
  <c r="M157" i="2"/>
  <c r="N150" i="2"/>
  <c r="Q135" i="2"/>
  <c r="R124" i="2"/>
  <c r="D124" i="2"/>
  <c r="I118" i="2"/>
  <c r="O115" i="2"/>
  <c r="H112" i="2"/>
  <c r="K106" i="2"/>
  <c r="R102" i="2"/>
  <c r="L101" i="2"/>
  <c r="W159" i="2"/>
  <c r="M151" i="2"/>
  <c r="M150" i="2"/>
  <c r="Q141" i="2"/>
  <c r="H138" i="2"/>
  <c r="J135" i="2"/>
  <c r="U132" i="2"/>
  <c r="Y128" i="2"/>
  <c r="M126" i="2"/>
  <c r="U119" i="2"/>
  <c r="G118" i="2"/>
  <c r="Q166" i="2"/>
  <c r="W161" i="2"/>
  <c r="H159" i="2"/>
  <c r="W150" i="2"/>
  <c r="E150" i="2"/>
  <c r="U140" i="2"/>
  <c r="F135" i="2"/>
  <c r="H132" i="2"/>
  <c r="N128" i="2"/>
  <c r="M125" i="2"/>
  <c r="Y118" i="2"/>
  <c r="P171" i="2"/>
  <c r="R161" i="2"/>
  <c r="D159" i="2"/>
  <c r="L144" i="2"/>
  <c r="M140" i="2"/>
  <c r="Q118" i="2"/>
  <c r="B242" i="2"/>
  <c r="D242" i="2" s="1"/>
  <c r="L171" i="2"/>
  <c r="I167" i="2"/>
  <c r="D163" i="2"/>
  <c r="N161" i="2"/>
  <c r="R159" i="2"/>
  <c r="G159" i="2"/>
  <c r="R138" i="2"/>
  <c r="O134" i="2"/>
  <c r="Q132" i="2"/>
  <c r="J125" i="2"/>
  <c r="R123" i="2"/>
  <c r="G120" i="2"/>
  <c r="N116" i="2"/>
  <c r="F115" i="2"/>
  <c r="K114" i="2"/>
  <c r="Q111" i="2"/>
  <c r="K109" i="2"/>
  <c r="B226" i="2"/>
  <c r="D226" i="2" s="1"/>
  <c r="B216" i="2"/>
  <c r="D216" i="2" s="1"/>
  <c r="D171" i="2"/>
  <c r="F161" i="2"/>
  <c r="Q159" i="2"/>
  <c r="E159" i="2"/>
  <c r="N148" i="2"/>
  <c r="W144" i="2"/>
  <c r="O127" i="2"/>
  <c r="G125" i="2"/>
  <c r="M123" i="2"/>
  <c r="E115" i="2"/>
  <c r="D114" i="2"/>
  <c r="U133" i="2"/>
  <c r="B214" i="2"/>
  <c r="D214" i="2" s="1"/>
  <c r="B213" i="2"/>
  <c r="M159" i="2"/>
  <c r="Q133" i="2"/>
  <c r="R115" i="2"/>
  <c r="U114" i="2"/>
  <c r="Y110" i="2"/>
  <c r="Y108" i="2"/>
  <c r="B250" i="2"/>
  <c r="B222" i="2"/>
  <c r="D222" i="2" s="1"/>
  <c r="Y165" i="2"/>
  <c r="X161" i="2"/>
  <c r="Y160" i="2"/>
  <c r="L159" i="2"/>
  <c r="Q158" i="2"/>
  <c r="Y146" i="2"/>
  <c r="P143" i="2"/>
  <c r="E133" i="2"/>
  <c r="Q115" i="2"/>
  <c r="Q114" i="2"/>
  <c r="E110" i="2"/>
  <c r="P108" i="2"/>
  <c r="O106" i="2"/>
  <c r="O105" i="2"/>
  <c r="B244" i="2"/>
  <c r="D244" i="2" s="1"/>
  <c r="B231" i="2"/>
  <c r="D231" i="2" s="1"/>
  <c r="R171" i="2"/>
  <c r="P167" i="2"/>
  <c r="V161" i="2"/>
  <c r="X159" i="2"/>
  <c r="J159" i="2"/>
  <c r="Y157" i="2"/>
  <c r="I153" i="2"/>
  <c r="K146" i="2"/>
  <c r="H139" i="2"/>
  <c r="X132" i="2"/>
  <c r="G130" i="2"/>
  <c r="I128" i="2"/>
  <c r="R125" i="2"/>
  <c r="Q120" i="2"/>
  <c r="W118" i="2"/>
  <c r="M114" i="2"/>
  <c r="O109" i="2"/>
  <c r="G108" i="2"/>
  <c r="L106" i="2"/>
  <c r="K104" i="2"/>
  <c r="V168" i="2"/>
  <c r="B248" i="2"/>
  <c r="D248" i="2" s="1"/>
  <c r="S248" i="2" s="1"/>
  <c r="B239" i="2"/>
  <c r="D239" i="2" s="1"/>
  <c r="B215" i="2"/>
  <c r="N172" i="2"/>
  <c r="E171" i="2"/>
  <c r="J168" i="2"/>
  <c r="L167" i="2"/>
  <c r="N157" i="2"/>
  <c r="D157" i="2"/>
  <c r="W153" i="2"/>
  <c r="N146" i="2"/>
  <c r="Y144" i="2"/>
  <c r="M144" i="2"/>
  <c r="D144" i="2"/>
  <c r="R141" i="2"/>
  <c r="P140" i="2"/>
  <c r="N139" i="2"/>
  <c r="O136" i="2"/>
  <c r="Q134" i="2"/>
  <c r="R132" i="2"/>
  <c r="I132" i="2"/>
  <c r="H131" i="2"/>
  <c r="R128" i="2"/>
  <c r="H128" i="2"/>
  <c r="Q123" i="2"/>
  <c r="K122" i="2"/>
  <c r="Q119" i="2"/>
  <c r="R118" i="2"/>
  <c r="H118" i="2"/>
  <c r="P116" i="2"/>
  <c r="H108" i="2"/>
  <c r="I101" i="2"/>
  <c r="B245" i="2"/>
  <c r="B205" i="2"/>
  <c r="X157" i="2"/>
  <c r="L157" i="2"/>
  <c r="R156" i="2"/>
  <c r="Q153" i="2"/>
  <c r="V149" i="2"/>
  <c r="J146" i="2"/>
  <c r="V144" i="2"/>
  <c r="K144" i="2"/>
  <c r="G141" i="2"/>
  <c r="K140" i="2"/>
  <c r="I134" i="2"/>
  <c r="P132" i="2"/>
  <c r="G132" i="2"/>
  <c r="P128" i="2"/>
  <c r="F128" i="2"/>
  <c r="K123" i="2"/>
  <c r="J119" i="2"/>
  <c r="P118" i="2"/>
  <c r="E118" i="2"/>
  <c r="M116" i="2"/>
  <c r="W110" i="2"/>
  <c r="Y171" i="2"/>
  <c r="U167" i="2"/>
  <c r="H167" i="2"/>
  <c r="W165" i="2"/>
  <c r="B255" i="2"/>
  <c r="B236" i="2"/>
  <c r="D236" i="2" s="1"/>
  <c r="S236" i="2" s="1"/>
  <c r="B227" i="2"/>
  <c r="D227" i="2" s="1"/>
  <c r="U171" i="2"/>
  <c r="W170" i="2"/>
  <c r="R167" i="2"/>
  <c r="F167" i="2"/>
  <c r="J165" i="2"/>
  <c r="N162" i="2"/>
  <c r="W157" i="2"/>
  <c r="K157" i="2"/>
  <c r="M153" i="2"/>
  <c r="R149" i="2"/>
  <c r="O147" i="2"/>
  <c r="I146" i="2"/>
  <c r="U144" i="2"/>
  <c r="J144" i="2"/>
  <c r="E141" i="2"/>
  <c r="I140" i="2"/>
  <c r="H134" i="2"/>
  <c r="O132" i="2"/>
  <c r="F132" i="2"/>
  <c r="O128" i="2"/>
  <c r="E128" i="2"/>
  <c r="J123" i="2"/>
  <c r="H119" i="2"/>
  <c r="O118" i="2"/>
  <c r="D118" i="2"/>
  <c r="E116" i="2"/>
  <c r="W111" i="2"/>
  <c r="Q110" i="2"/>
  <c r="K103" i="2"/>
  <c r="D101" i="2"/>
  <c r="Q167" i="2"/>
  <c r="E167" i="2"/>
  <c r="F165" i="2"/>
  <c r="V157" i="2"/>
  <c r="I157" i="2"/>
  <c r="K153" i="2"/>
  <c r="L149" i="2"/>
  <c r="F146" i="2"/>
  <c r="R144" i="2"/>
  <c r="H144" i="2"/>
  <c r="R142" i="2"/>
  <c r="G140" i="2"/>
  <c r="Y134" i="2"/>
  <c r="G134" i="2"/>
  <c r="Y132" i="2"/>
  <c r="N132" i="2"/>
  <c r="E132" i="2"/>
  <c r="W123" i="2"/>
  <c r="I123" i="2"/>
  <c r="P144" i="2"/>
  <c r="G144" i="2"/>
  <c r="K142" i="2"/>
  <c r="X134" i="2"/>
  <c r="E134" i="2"/>
  <c r="U157" i="2"/>
  <c r="G157" i="2"/>
  <c r="K149" i="2"/>
  <c r="B251" i="2"/>
  <c r="B224" i="2"/>
  <c r="W168" i="2"/>
  <c r="P157" i="2"/>
  <c r="F157" i="2"/>
  <c r="F153" i="2"/>
  <c r="V150" i="2"/>
  <c r="R146" i="2"/>
  <c r="X145" i="2"/>
  <c r="O144" i="2"/>
  <c r="F144" i="2"/>
  <c r="W140" i="2"/>
  <c r="W139" i="2"/>
  <c r="O135" i="2"/>
  <c r="W134" i="2"/>
  <c r="W132" i="2"/>
  <c r="K132" i="2"/>
  <c r="V131" i="2"/>
  <c r="X128" i="2"/>
  <c r="J128" i="2"/>
  <c r="U123" i="2"/>
  <c r="E123" i="2"/>
  <c r="X118" i="2"/>
  <c r="J118" i="2"/>
  <c r="M111" i="2"/>
  <c r="M102" i="2"/>
  <c r="M101" i="2"/>
  <c r="O157" i="2"/>
  <c r="N144" i="2"/>
  <c r="E144" i="2"/>
  <c r="Q131" i="2"/>
  <c r="E169" i="2"/>
  <c r="J169" i="2"/>
  <c r="M169" i="2"/>
  <c r="R169" i="2"/>
  <c r="F169" i="2"/>
  <c r="V169" i="2"/>
  <c r="H169" i="2"/>
  <c r="X169" i="2"/>
  <c r="Q169" i="2"/>
  <c r="I169" i="2"/>
  <c r="Y169" i="2"/>
  <c r="L169" i="2"/>
  <c r="B252" i="2"/>
  <c r="N169" i="2"/>
  <c r="P169" i="2"/>
  <c r="D169" i="2"/>
  <c r="U169" i="2"/>
  <c r="E166" i="2"/>
  <c r="M166" i="2"/>
  <c r="R158" i="2"/>
  <c r="D158" i="2"/>
  <c r="F156" i="2"/>
  <c r="K156" i="2"/>
  <c r="M156" i="2"/>
  <c r="Y156" i="2"/>
  <c r="F151" i="2"/>
  <c r="K151" i="2"/>
  <c r="G151" i="2"/>
  <c r="Q151" i="2"/>
  <c r="H149" i="2"/>
  <c r="P149" i="2"/>
  <c r="P147" i="2"/>
  <c r="D147" i="2"/>
  <c r="P136" i="2"/>
  <c r="D136" i="2"/>
  <c r="V133" i="2"/>
  <c r="G133" i="2"/>
  <c r="W131" i="2"/>
  <c r="I131" i="2"/>
  <c r="K130" i="2"/>
  <c r="O126" i="2"/>
  <c r="R120" i="2"/>
  <c r="H120" i="2"/>
  <c r="L113" i="2"/>
  <c r="K112" i="2"/>
  <c r="P104" i="2"/>
  <c r="L166" i="2"/>
  <c r="N133" i="2"/>
  <c r="F171" i="2"/>
  <c r="I171" i="2"/>
  <c r="Q171" i="2"/>
  <c r="N166" i="2"/>
  <c r="X165" i="2"/>
  <c r="D165" i="2"/>
  <c r="O158" i="2"/>
  <c r="P156" i="2"/>
  <c r="L155" i="2"/>
  <c r="R153" i="2"/>
  <c r="H153" i="2"/>
  <c r="Y151" i="2"/>
  <c r="L151" i="2"/>
  <c r="U149" i="2"/>
  <c r="J149" i="2"/>
  <c r="J142" i="2"/>
  <c r="I142" i="2"/>
  <c r="V140" i="2"/>
  <c r="H140" i="2"/>
  <c r="J139" i="2"/>
  <c r="L138" i="2"/>
  <c r="G138" i="2"/>
  <c r="K138" i="2"/>
  <c r="N136" i="2"/>
  <c r="R133" i="2"/>
  <c r="U131" i="2"/>
  <c r="I125" i="2"/>
  <c r="I122" i="2"/>
  <c r="P120" i="2"/>
  <c r="J116" i="2"/>
  <c r="R116" i="2"/>
  <c r="G116" i="2"/>
  <c r="O116" i="2"/>
  <c r="Y116" i="2"/>
  <c r="I116" i="2"/>
  <c r="Q116" i="2"/>
  <c r="W105" i="2"/>
  <c r="N129" i="2"/>
  <c r="X147" i="2"/>
  <c r="U147" i="2"/>
  <c r="L147" i="2"/>
  <c r="B247" i="2"/>
  <c r="D247" i="2" s="1"/>
  <c r="X151" i="2"/>
  <c r="L133" i="2"/>
  <c r="Y133" i="2"/>
  <c r="F133" i="2"/>
  <c r="K133" i="2"/>
  <c r="W133" i="2"/>
  <c r="G131" i="2"/>
  <c r="P131" i="2"/>
  <c r="R131" i="2"/>
  <c r="F131" i="2"/>
  <c r="O131" i="2"/>
  <c r="P130" i="2"/>
  <c r="M130" i="2"/>
  <c r="H130" i="2"/>
  <c r="L130" i="2"/>
  <c r="I126" i="2"/>
  <c r="E126" i="2"/>
  <c r="E120" i="2"/>
  <c r="M120" i="2"/>
  <c r="W120" i="2"/>
  <c r="D120" i="2"/>
  <c r="L120" i="2"/>
  <c r="V120" i="2"/>
  <c r="H113" i="2"/>
  <c r="I113" i="2"/>
  <c r="R113" i="2"/>
  <c r="J113" i="2"/>
  <c r="U113" i="2"/>
  <c r="D113" i="2"/>
  <c r="M113" i="2"/>
  <c r="Y113" i="2"/>
  <c r="E113" i="2"/>
  <c r="N113" i="2"/>
  <c r="G113" i="2"/>
  <c r="Q113" i="2"/>
  <c r="E112" i="2"/>
  <c r="M112" i="2"/>
  <c r="W112" i="2"/>
  <c r="F112" i="2"/>
  <c r="N112" i="2"/>
  <c r="X112" i="2"/>
  <c r="I112" i="2"/>
  <c r="Q112" i="2"/>
  <c r="J112" i="2"/>
  <c r="R112" i="2"/>
  <c r="D112" i="2"/>
  <c r="L112" i="2"/>
  <c r="V112" i="2"/>
  <c r="E104" i="2"/>
  <c r="M104" i="2"/>
  <c r="W104" i="2"/>
  <c r="F104" i="2"/>
  <c r="N104" i="2"/>
  <c r="X104" i="2"/>
  <c r="G104" i="2"/>
  <c r="O104" i="2"/>
  <c r="Y104" i="2"/>
  <c r="I104" i="2"/>
  <c r="Q104" i="2"/>
  <c r="J104" i="2"/>
  <c r="R104" i="2"/>
  <c r="D104" i="2"/>
  <c r="L104" i="2"/>
  <c r="V104" i="2"/>
  <c r="K136" i="2"/>
  <c r="V136" i="2"/>
  <c r="E136" i="2"/>
  <c r="J136" i="2"/>
  <c r="U136" i="2"/>
  <c r="J151" i="2"/>
  <c r="J147" i="2"/>
  <c r="B237" i="2"/>
  <c r="B219" i="2"/>
  <c r="D219" i="2" s="1"/>
  <c r="M171" i="2"/>
  <c r="K168" i="2"/>
  <c r="V167" i="2"/>
  <c r="Y167" i="2"/>
  <c r="J166" i="2"/>
  <c r="V165" i="2"/>
  <c r="X164" i="2"/>
  <c r="U161" i="2"/>
  <c r="L158" i="2"/>
  <c r="J157" i="2"/>
  <c r="R157" i="2"/>
  <c r="I156" i="2"/>
  <c r="K154" i="2"/>
  <c r="P153" i="2"/>
  <c r="E153" i="2"/>
  <c r="W151" i="2"/>
  <c r="I151" i="2"/>
  <c r="Q149" i="2"/>
  <c r="G149" i="2"/>
  <c r="Y147" i="2"/>
  <c r="I147" i="2"/>
  <c r="O145" i="2"/>
  <c r="Q140" i="2"/>
  <c r="Y136" i="2"/>
  <c r="I136" i="2"/>
  <c r="O133" i="2"/>
  <c r="N131" i="2"/>
  <c r="Y130" i="2"/>
  <c r="V125" i="2"/>
  <c r="F124" i="2"/>
  <c r="N124" i="2"/>
  <c r="X124" i="2"/>
  <c r="E124" i="2"/>
  <c r="M124" i="2"/>
  <c r="W124" i="2"/>
  <c r="N120" i="2"/>
  <c r="E117" i="2"/>
  <c r="N117" i="2"/>
  <c r="K117" i="2"/>
  <c r="V117" i="2"/>
  <c r="D117" i="2"/>
  <c r="M117" i="2"/>
  <c r="Y117" i="2"/>
  <c r="L116" i="2"/>
  <c r="G115" i="2"/>
  <c r="M115" i="2"/>
  <c r="X115" i="2"/>
  <c r="I115" i="2"/>
  <c r="U115" i="2"/>
  <c r="K115" i="2"/>
  <c r="W115" i="2"/>
  <c r="Y112" i="2"/>
  <c r="L105" i="2"/>
  <c r="Y153" i="2"/>
  <c r="M158" i="2"/>
  <c r="N156" i="2"/>
  <c r="W166" i="2"/>
  <c r="I166" i="2"/>
  <c r="R165" i="2"/>
  <c r="W164" i="2"/>
  <c r="Y158" i="2"/>
  <c r="K158" i="2"/>
  <c r="W156" i="2"/>
  <c r="H156" i="2"/>
  <c r="N153" i="2"/>
  <c r="U151" i="2"/>
  <c r="H151" i="2"/>
  <c r="O149" i="2"/>
  <c r="F149" i="2"/>
  <c r="W147" i="2"/>
  <c r="H147" i="2"/>
  <c r="L145" i="2"/>
  <c r="J143" i="2"/>
  <c r="Y143" i="2"/>
  <c r="G143" i="2"/>
  <c r="F140" i="2"/>
  <c r="O140" i="2"/>
  <c r="R140" i="2"/>
  <c r="E140" i="2"/>
  <c r="N140" i="2"/>
  <c r="Y140" i="2"/>
  <c r="M139" i="2"/>
  <c r="K139" i="2"/>
  <c r="X136" i="2"/>
  <c r="H136" i="2"/>
  <c r="M133" i="2"/>
  <c r="M131" i="2"/>
  <c r="W130" i="2"/>
  <c r="L125" i="2"/>
  <c r="K125" i="2"/>
  <c r="Y120" i="2"/>
  <c r="K120" i="2"/>
  <c r="X116" i="2"/>
  <c r="K116" i="2"/>
  <c r="W113" i="2"/>
  <c r="U112" i="2"/>
  <c r="H109" i="2"/>
  <c r="I109" i="2"/>
  <c r="R109" i="2"/>
  <c r="J109" i="2"/>
  <c r="U109" i="2"/>
  <c r="D109" i="2"/>
  <c r="M109" i="2"/>
  <c r="Y109" i="2"/>
  <c r="E109" i="2"/>
  <c r="N109" i="2"/>
  <c r="G109" i="2"/>
  <c r="Q109" i="2"/>
  <c r="E108" i="2"/>
  <c r="M108" i="2"/>
  <c r="W108" i="2"/>
  <c r="F108" i="2"/>
  <c r="N108" i="2"/>
  <c r="X108" i="2"/>
  <c r="I108" i="2"/>
  <c r="Q108" i="2"/>
  <c r="J108" i="2"/>
  <c r="R108" i="2"/>
  <c r="D108" i="2"/>
  <c r="L108" i="2"/>
  <c r="V108" i="2"/>
  <c r="K147" i="2"/>
  <c r="N152" i="2"/>
  <c r="R152" i="2"/>
  <c r="W152" i="2"/>
  <c r="I152" i="2"/>
  <c r="B230" i="2"/>
  <c r="G153" i="2"/>
  <c r="O153" i="2"/>
  <c r="J153" i="2"/>
  <c r="U153" i="2"/>
  <c r="R151" i="2"/>
  <c r="E151" i="2"/>
  <c r="J145" i="2"/>
  <c r="R136" i="2"/>
  <c r="G136" i="2"/>
  <c r="J133" i="2"/>
  <c r="Y131" i="2"/>
  <c r="K131" i="2"/>
  <c r="U130" i="2"/>
  <c r="X120" i="2"/>
  <c r="J120" i="2"/>
  <c r="W116" i="2"/>
  <c r="H116" i="2"/>
  <c r="V113" i="2"/>
  <c r="P112" i="2"/>
  <c r="H105" i="2"/>
  <c r="I105" i="2"/>
  <c r="R105" i="2"/>
  <c r="J105" i="2"/>
  <c r="U105" i="2"/>
  <c r="K105" i="2"/>
  <c r="V105" i="2"/>
  <c r="D105" i="2"/>
  <c r="M105" i="2"/>
  <c r="Y105" i="2"/>
  <c r="E105" i="2"/>
  <c r="N105" i="2"/>
  <c r="G105" i="2"/>
  <c r="Q105" i="2"/>
  <c r="X142" i="2"/>
  <c r="K166" i="2"/>
  <c r="B241" i="2"/>
  <c r="D241" i="2" s="1"/>
  <c r="X171" i="2"/>
  <c r="J171" i="2"/>
  <c r="V166" i="2"/>
  <c r="G166" i="2"/>
  <c r="P165" i="2"/>
  <c r="V164" i="2"/>
  <c r="V158" i="2"/>
  <c r="I158" i="2"/>
  <c r="V156" i="2"/>
  <c r="G156" i="2"/>
  <c r="Y149" i="2"/>
  <c r="N149" i="2"/>
  <c r="E149" i="2"/>
  <c r="R147" i="2"/>
  <c r="G147" i="2"/>
  <c r="B249" i="2"/>
  <c r="B240" i="2"/>
  <c r="D240" i="2" s="1"/>
  <c r="S240" i="2" s="1"/>
  <c r="Z240" i="2" s="1"/>
  <c r="B235" i="2"/>
  <c r="V171" i="2"/>
  <c r="H171" i="2"/>
  <c r="X167" i="2"/>
  <c r="J167" i="2"/>
  <c r="U166" i="2"/>
  <c r="D166" i="2"/>
  <c r="K165" i="2"/>
  <c r="U159" i="2"/>
  <c r="I159" i="2"/>
  <c r="U158" i="2"/>
  <c r="G158" i="2"/>
  <c r="Q157" i="2"/>
  <c r="H157" i="2"/>
  <c r="U156" i="2"/>
  <c r="E156" i="2"/>
  <c r="X153" i="2"/>
  <c r="L153" i="2"/>
  <c r="M152" i="2"/>
  <c r="P151" i="2"/>
  <c r="D151" i="2"/>
  <c r="X149" i="2"/>
  <c r="M149" i="2"/>
  <c r="D149" i="2"/>
  <c r="Q147" i="2"/>
  <c r="E147" i="2"/>
  <c r="F145" i="2"/>
  <c r="O142" i="2"/>
  <c r="L140" i="2"/>
  <c r="V139" i="2"/>
  <c r="P138" i="2"/>
  <c r="Q136" i="2"/>
  <c r="F136" i="2"/>
  <c r="L134" i="2"/>
  <c r="M134" i="2"/>
  <c r="J134" i="2"/>
  <c r="K134" i="2"/>
  <c r="I133" i="2"/>
  <c r="X131" i="2"/>
  <c r="J131" i="2"/>
  <c r="Q130" i="2"/>
  <c r="W126" i="2"/>
  <c r="Q125" i="2"/>
  <c r="V124" i="2"/>
  <c r="J124" i="2"/>
  <c r="U120" i="2"/>
  <c r="I120" i="2"/>
  <c r="L117" i="2"/>
  <c r="V116" i="2"/>
  <c r="F116" i="2"/>
  <c r="N115" i="2"/>
  <c r="O113" i="2"/>
  <c r="O112" i="2"/>
  <c r="W109" i="2"/>
  <c r="U108" i="2"/>
  <c r="U104" i="2"/>
  <c r="L170" i="2"/>
  <c r="W128" i="2"/>
  <c r="K128" i="2"/>
  <c r="W114" i="2"/>
  <c r="G114" i="2"/>
  <c r="I111" i="2"/>
  <c r="L110" i="2"/>
  <c r="Q106" i="2"/>
  <c r="E106" i="2"/>
  <c r="U102" i="2"/>
  <c r="I102" i="2"/>
  <c r="U101" i="2"/>
  <c r="J101" i="2"/>
  <c r="X100" i="2"/>
  <c r="N100" i="2"/>
  <c r="F100" i="2"/>
  <c r="J99" i="2"/>
  <c r="V97" i="2"/>
  <c r="H97" i="2"/>
  <c r="X111" i="2"/>
  <c r="G111" i="2"/>
  <c r="R103" i="2"/>
  <c r="Q102" i="2"/>
  <c r="E102" i="2"/>
  <c r="Q101" i="2"/>
  <c r="G101" i="2"/>
  <c r="V100" i="2"/>
  <c r="L100" i="2"/>
  <c r="D100" i="2"/>
  <c r="R97" i="2"/>
  <c r="E97" i="2"/>
  <c r="Q103" i="2"/>
  <c r="O102" i="2"/>
  <c r="D102" i="2"/>
  <c r="D97" i="2"/>
  <c r="V132" i="2"/>
  <c r="X144" i="2"/>
  <c r="L102" i="2"/>
  <c r="Q144" i="2"/>
  <c r="Y102" i="2"/>
  <c r="K102" i="2"/>
  <c r="P100" i="2"/>
  <c r="H100" i="2"/>
  <c r="L97" i="2"/>
  <c r="Y114" i="2"/>
  <c r="H114" i="2"/>
  <c r="K111" i="2"/>
  <c r="M110" i="2"/>
  <c r="R106" i="2"/>
  <c r="G106" i="2"/>
  <c r="W102" i="2"/>
  <c r="J102" i="2"/>
  <c r="V101" i="2"/>
  <c r="K101" i="2"/>
  <c r="Y100" i="2"/>
  <c r="O100" i="2"/>
  <c r="K99" i="2"/>
  <c r="X97" i="2"/>
  <c r="J97" i="2"/>
  <c r="K135" i="2"/>
  <c r="S219" i="2"/>
  <c r="O159" i="2"/>
  <c r="F158" i="2"/>
  <c r="Q139" i="2"/>
  <c r="I139" i="2"/>
  <c r="S85" i="2"/>
  <c r="Z85" i="2" s="1"/>
  <c r="S81" i="2"/>
  <c r="Z81" i="2" s="1"/>
  <c r="S65" i="2"/>
  <c r="Z65" i="2" s="1"/>
  <c r="S49" i="2"/>
  <c r="Z49" i="2" s="1"/>
  <c r="D215" i="2"/>
  <c r="J150" i="2"/>
  <c r="W136" i="2"/>
  <c r="P134" i="2"/>
  <c r="P89" i="2"/>
  <c r="E89" i="2"/>
  <c r="S71" i="2"/>
  <c r="Z71" i="2" s="1"/>
  <c r="S60" i="2"/>
  <c r="Z60" i="2" s="1"/>
  <c r="S55" i="2"/>
  <c r="Z55" i="2" s="1"/>
  <c r="S50" i="2"/>
  <c r="Z50" i="2" s="1"/>
  <c r="S45" i="2"/>
  <c r="Z45" i="2" s="1"/>
  <c r="S28" i="2"/>
  <c r="Z28" i="2" s="1"/>
  <c r="S86" i="2"/>
  <c r="Z86" i="2" s="1"/>
  <c r="S82" i="2"/>
  <c r="Z82" i="2" s="1"/>
  <c r="S72" i="2"/>
  <c r="Z72" i="2" s="1"/>
  <c r="S66" i="2"/>
  <c r="Z66" i="2" s="1"/>
  <c r="S61" i="2"/>
  <c r="Z61" i="2" s="1"/>
  <c r="S56" i="2"/>
  <c r="Z56" i="2" s="1"/>
  <c r="S51" i="2"/>
  <c r="Z51" i="2" s="1"/>
  <c r="S59" i="2"/>
  <c r="Z59" i="2" s="1"/>
  <c r="S54" i="2"/>
  <c r="Z54" i="2" s="1"/>
  <c r="M136" i="2"/>
  <c r="S216" i="2"/>
  <c r="D167" i="2"/>
  <c r="J140" i="2"/>
  <c r="Y89" i="2"/>
  <c r="S67" i="2"/>
  <c r="Z67" i="2" s="1"/>
  <c r="S62" i="2"/>
  <c r="Z62" i="2" s="1"/>
  <c r="S46" i="2"/>
  <c r="Z46" i="2" s="1"/>
  <c r="S42" i="2"/>
  <c r="Z42" i="2" s="1"/>
  <c r="S29" i="2"/>
  <c r="Z29" i="2" s="1"/>
  <c r="S25" i="2"/>
  <c r="S70" i="2"/>
  <c r="Z70" i="2" s="1"/>
  <c r="Y138" i="2"/>
  <c r="V128" i="2"/>
  <c r="S87" i="2"/>
  <c r="Z87" i="2" s="1"/>
  <c r="S83" i="2"/>
  <c r="Z83" i="2" s="1"/>
  <c r="S73" i="2"/>
  <c r="Z73" i="2" s="1"/>
  <c r="S57" i="2"/>
  <c r="Z57" i="2" s="1"/>
  <c r="S52" i="2"/>
  <c r="Z52" i="2" s="1"/>
  <c r="S30" i="2"/>
  <c r="Z30" i="2" s="1"/>
  <c r="P161" i="2"/>
  <c r="L128" i="2"/>
  <c r="S128" i="2" s="1"/>
  <c r="S68" i="2"/>
  <c r="Z68" i="2" s="1"/>
  <c r="S63" i="2"/>
  <c r="Z63" i="2" s="1"/>
  <c r="S53" i="2"/>
  <c r="Z53" i="2" s="1"/>
  <c r="S47" i="2"/>
  <c r="Z47" i="2" s="1"/>
  <c r="S43" i="2"/>
  <c r="Z43" i="2" s="1"/>
  <c r="S26" i="2"/>
  <c r="Z26" i="2" s="1"/>
  <c r="E18" i="3"/>
  <c r="E16" i="3"/>
  <c r="U162" i="2"/>
  <c r="F147" i="2"/>
  <c r="N137" i="2"/>
  <c r="D132" i="2"/>
  <c r="S84" i="2"/>
  <c r="Z84" i="2" s="1"/>
  <c r="Z74" i="2"/>
  <c r="S69" i="2"/>
  <c r="Z69" i="2" s="1"/>
  <c r="S64" i="2"/>
  <c r="Z64" i="2" s="1"/>
  <c r="S58" i="2"/>
  <c r="Z58" i="2" s="1"/>
  <c r="S48" i="2"/>
  <c r="Z48" i="2" s="1"/>
  <c r="S27" i="2"/>
  <c r="Z27" i="2" s="1"/>
  <c r="D251" i="2"/>
  <c r="D194" i="2"/>
  <c r="D229" i="2"/>
  <c r="D232" i="2"/>
  <c r="D250" i="2"/>
  <c r="D235" i="2"/>
  <c r="D191" i="2"/>
  <c r="D252" i="2"/>
  <c r="D255" i="2"/>
  <c r="D249" i="2"/>
  <c r="D230" i="2"/>
  <c r="D254" i="2"/>
  <c r="D208" i="2"/>
  <c r="D206" i="2"/>
  <c r="D200" i="2"/>
  <c r="D202" i="2"/>
  <c r="D198" i="2"/>
  <c r="D225" i="2"/>
  <c r="D223" i="2"/>
  <c r="Z219" i="2"/>
  <c r="D189" i="2"/>
  <c r="D234" i="2"/>
  <c r="D220" i="2"/>
  <c r="D211" i="2"/>
  <c r="D207" i="2"/>
  <c r="D245" i="2"/>
  <c r="S242" i="2"/>
  <c r="S241" i="2"/>
  <c r="S239" i="2"/>
  <c r="D237" i="2"/>
  <c r="S231" i="2"/>
  <c r="D205" i="2"/>
  <c r="S253" i="2"/>
  <c r="Z253" i="2" s="1"/>
  <c r="Z248" i="2"/>
  <c r="S243" i="2"/>
  <c r="S238" i="2"/>
  <c r="D228" i="2"/>
  <c r="D224" i="2"/>
  <c r="D221" i="2"/>
  <c r="D213" i="2"/>
  <c r="S213" i="2" s="1"/>
  <c r="Z213" i="2" s="1"/>
  <c r="D209" i="2"/>
  <c r="D199" i="2"/>
  <c r="D196" i="2"/>
  <c r="D190" i="2"/>
  <c r="H11" i="4"/>
  <c r="K10" i="3"/>
  <c r="D192" i="2"/>
  <c r="E172" i="2"/>
  <c r="M172" i="2"/>
  <c r="U172" i="2"/>
  <c r="I172" i="2"/>
  <c r="Q172" i="2"/>
  <c r="Y172" i="2"/>
  <c r="F172" i="2"/>
  <c r="P172" i="2"/>
  <c r="H172" i="2"/>
  <c r="J172" i="2"/>
  <c r="V172" i="2"/>
  <c r="K172" i="2"/>
  <c r="W172" i="2"/>
  <c r="D172" i="2"/>
  <c r="G172" i="2"/>
  <c r="L172" i="2"/>
  <c r="O172" i="2"/>
  <c r="R172" i="2"/>
  <c r="D182" i="2"/>
  <c r="I170" i="2"/>
  <c r="Q170" i="2"/>
  <c r="Y170" i="2"/>
  <c r="E170" i="2"/>
  <c r="M170" i="2"/>
  <c r="U170" i="2"/>
  <c r="G170" i="2"/>
  <c r="R170" i="2"/>
  <c r="O170" i="2"/>
  <c r="F170" i="2"/>
  <c r="H170" i="2"/>
  <c r="J170" i="2"/>
  <c r="V170" i="2"/>
  <c r="D170" i="2"/>
  <c r="K170" i="2"/>
  <c r="N170" i="2"/>
  <c r="P170" i="2"/>
  <c r="S188" i="2"/>
  <c r="D186" i="2"/>
  <c r="S233" i="2"/>
  <c r="Z233" i="2" s="1"/>
  <c r="S222" i="2"/>
  <c r="D210" i="2"/>
  <c r="D184" i="2"/>
  <c r="N168" i="2"/>
  <c r="D160" i="2"/>
  <c r="L160" i="2"/>
  <c r="M160" i="2"/>
  <c r="V160" i="2"/>
  <c r="E160" i="2"/>
  <c r="N160" i="2"/>
  <c r="W160" i="2"/>
  <c r="H160" i="2"/>
  <c r="Q160" i="2"/>
  <c r="F160" i="2"/>
  <c r="G160" i="2"/>
  <c r="U160" i="2"/>
  <c r="O160" i="2"/>
  <c r="R160" i="2"/>
  <c r="I160" i="2"/>
  <c r="J160" i="2"/>
  <c r="K160" i="2"/>
  <c r="P160" i="2"/>
  <c r="X160" i="2"/>
  <c r="S218" i="2"/>
  <c r="S185" i="2"/>
  <c r="D181" i="2"/>
  <c r="P256" i="2"/>
  <c r="E168" i="2"/>
  <c r="M168" i="2"/>
  <c r="U168" i="2"/>
  <c r="I168" i="2"/>
  <c r="Q168" i="2"/>
  <c r="Y168" i="2"/>
  <c r="G168" i="2"/>
  <c r="R168" i="2"/>
  <c r="L168" i="2"/>
  <c r="X168" i="2"/>
  <c r="O168" i="2"/>
  <c r="D168" i="2"/>
  <c r="P168" i="2"/>
  <c r="F168" i="2"/>
  <c r="O162" i="2"/>
  <c r="V163" i="2"/>
  <c r="X163" i="2"/>
  <c r="W163" i="2"/>
  <c r="R163" i="2"/>
  <c r="U163" i="2"/>
  <c r="F162" i="2"/>
  <c r="E162" i="2"/>
  <c r="H162" i="2"/>
  <c r="P162" i="2"/>
  <c r="X162" i="2"/>
  <c r="D162" i="2"/>
  <c r="M162" i="2"/>
  <c r="V162" i="2"/>
  <c r="I162" i="2"/>
  <c r="R162" i="2"/>
  <c r="L162" i="2"/>
  <c r="Y162" i="2"/>
  <c r="G162" i="2"/>
  <c r="K162" i="2"/>
  <c r="W162" i="2"/>
  <c r="Q162" i="2"/>
  <c r="F155" i="2"/>
  <c r="N155" i="2"/>
  <c r="V155" i="2"/>
  <c r="E155" i="2"/>
  <c r="O155" i="2"/>
  <c r="X155" i="2"/>
  <c r="G155" i="2"/>
  <c r="P155" i="2"/>
  <c r="Y155" i="2"/>
  <c r="H155" i="2"/>
  <c r="Q155" i="2"/>
  <c r="I155" i="2"/>
  <c r="R155" i="2"/>
  <c r="J155" i="2"/>
  <c r="D155" i="2"/>
  <c r="M155" i="2"/>
  <c r="W155" i="2"/>
  <c r="H154" i="2"/>
  <c r="P154" i="2"/>
  <c r="X154" i="2"/>
  <c r="D154" i="2"/>
  <c r="M154" i="2"/>
  <c r="V154" i="2"/>
  <c r="E154" i="2"/>
  <c r="N154" i="2"/>
  <c r="W154" i="2"/>
  <c r="F154" i="2"/>
  <c r="O154" i="2"/>
  <c r="Y154" i="2"/>
  <c r="G154" i="2"/>
  <c r="Q154" i="2"/>
  <c r="I154" i="2"/>
  <c r="R154" i="2"/>
  <c r="L154" i="2"/>
  <c r="U154" i="2"/>
  <c r="H148" i="2"/>
  <c r="P148" i="2"/>
  <c r="X148" i="2"/>
  <c r="I148" i="2"/>
  <c r="Q148" i="2"/>
  <c r="Y148" i="2"/>
  <c r="D148" i="2"/>
  <c r="L148" i="2"/>
  <c r="F148" i="2"/>
  <c r="G148" i="2"/>
  <c r="U148" i="2"/>
  <c r="J148" i="2"/>
  <c r="V148" i="2"/>
  <c r="K148" i="2"/>
  <c r="W148" i="2"/>
  <c r="M148" i="2"/>
  <c r="E148" i="2"/>
  <c r="R148" i="2"/>
  <c r="G171" i="2"/>
  <c r="O171" i="2"/>
  <c r="W171" i="2"/>
  <c r="K171" i="2"/>
  <c r="K169" i="2"/>
  <c r="G169" i="2"/>
  <c r="O169" i="2"/>
  <c r="W169" i="2"/>
  <c r="G167" i="2"/>
  <c r="O167" i="2"/>
  <c r="W167" i="2"/>
  <c r="K167" i="2"/>
  <c r="H166" i="2"/>
  <c r="P166" i="2"/>
  <c r="X166" i="2"/>
  <c r="D164" i="2"/>
  <c r="W158" i="2"/>
  <c r="N158" i="2"/>
  <c r="X156" i="2"/>
  <c r="O156" i="2"/>
  <c r="U152" i="2"/>
  <c r="J152" i="2"/>
  <c r="D150" i="2"/>
  <c r="L150" i="2"/>
  <c r="H150" i="2"/>
  <c r="P150" i="2"/>
  <c r="X150" i="2"/>
  <c r="H145" i="2"/>
  <c r="P145" i="2"/>
  <c r="D145" i="2"/>
  <c r="M145" i="2"/>
  <c r="V145" i="2"/>
  <c r="E145" i="2"/>
  <c r="N145" i="2"/>
  <c r="W145" i="2"/>
  <c r="G145" i="2"/>
  <c r="Q145" i="2"/>
  <c r="Y145" i="2"/>
  <c r="I145" i="2"/>
  <c r="R145" i="2"/>
  <c r="H141" i="2"/>
  <c r="P141" i="2"/>
  <c r="F141" i="2"/>
  <c r="O141" i="2"/>
  <c r="X141" i="2"/>
  <c r="J141" i="2"/>
  <c r="K141" i="2"/>
  <c r="U141" i="2"/>
  <c r="M141" i="2"/>
  <c r="W141" i="2"/>
  <c r="D141" i="2"/>
  <c r="N141" i="2"/>
  <c r="Y141" i="2"/>
  <c r="I141" i="2"/>
  <c r="D127" i="2"/>
  <c r="L127" i="2"/>
  <c r="H127" i="2"/>
  <c r="Q127" i="2"/>
  <c r="I127" i="2"/>
  <c r="R127" i="2"/>
  <c r="E127" i="2"/>
  <c r="N127" i="2"/>
  <c r="W127" i="2"/>
  <c r="F127" i="2"/>
  <c r="U127" i="2"/>
  <c r="G127" i="2"/>
  <c r="V127" i="2"/>
  <c r="J127" i="2"/>
  <c r="X127" i="2"/>
  <c r="K127" i="2"/>
  <c r="Y127" i="2"/>
  <c r="M127" i="2"/>
  <c r="H121" i="2"/>
  <c r="P121" i="2"/>
  <c r="X121" i="2"/>
  <c r="L121" i="2"/>
  <c r="U121" i="2"/>
  <c r="D121" i="2"/>
  <c r="M121" i="2"/>
  <c r="V121" i="2"/>
  <c r="E121" i="2"/>
  <c r="N121" i="2"/>
  <c r="W121" i="2"/>
  <c r="I121" i="2"/>
  <c r="R121" i="2"/>
  <c r="F121" i="2"/>
  <c r="Y121" i="2"/>
  <c r="G121" i="2"/>
  <c r="J121" i="2"/>
  <c r="K121" i="2"/>
  <c r="O121" i="2"/>
  <c r="Q121" i="2"/>
  <c r="H158" i="2"/>
  <c r="P158" i="2"/>
  <c r="X158" i="2"/>
  <c r="D156" i="2"/>
  <c r="L156" i="2"/>
  <c r="Q152" i="2"/>
  <c r="F152" i="2"/>
  <c r="D143" i="2"/>
  <c r="L143" i="2"/>
  <c r="E143" i="2"/>
  <c r="N143" i="2"/>
  <c r="W143" i="2"/>
  <c r="F143" i="2"/>
  <c r="O143" i="2"/>
  <c r="X143" i="2"/>
  <c r="H143" i="2"/>
  <c r="Q143" i="2"/>
  <c r="I143" i="2"/>
  <c r="R143" i="2"/>
  <c r="M143" i="2"/>
  <c r="V143" i="2"/>
  <c r="O137" i="2"/>
  <c r="H129" i="2"/>
  <c r="P129" i="2"/>
  <c r="X129" i="2"/>
  <c r="G129" i="2"/>
  <c r="Q129" i="2"/>
  <c r="I129" i="2"/>
  <c r="R129" i="2"/>
  <c r="D129" i="2"/>
  <c r="M129" i="2"/>
  <c r="V129" i="2"/>
  <c r="E129" i="2"/>
  <c r="F129" i="2"/>
  <c r="U129" i="2"/>
  <c r="J129" i="2"/>
  <c r="W129" i="2"/>
  <c r="K129" i="2"/>
  <c r="Y129" i="2"/>
  <c r="L129" i="2"/>
  <c r="Y166" i="2"/>
  <c r="O166" i="2"/>
  <c r="F166" i="2"/>
  <c r="Y164" i="2"/>
  <c r="P164" i="2"/>
  <c r="G164" i="2"/>
  <c r="F159" i="2"/>
  <c r="N159" i="2"/>
  <c r="V159" i="2"/>
  <c r="J158" i="2"/>
  <c r="J156" i="2"/>
  <c r="O152" i="2"/>
  <c r="E152" i="2"/>
  <c r="R150" i="2"/>
  <c r="G150" i="2"/>
  <c r="D146" i="2"/>
  <c r="L146" i="2"/>
  <c r="E146" i="2"/>
  <c r="M146" i="2"/>
  <c r="U146" i="2"/>
  <c r="G146" i="2"/>
  <c r="O146" i="2"/>
  <c r="W146" i="2"/>
  <c r="H146" i="2"/>
  <c r="P146" i="2"/>
  <c r="X146" i="2"/>
  <c r="K145" i="2"/>
  <c r="U143" i="2"/>
  <c r="L141" i="2"/>
  <c r="Y152" i="2"/>
  <c r="U122" i="2"/>
  <c r="H152" i="2"/>
  <c r="P152" i="2"/>
  <c r="X152" i="2"/>
  <c r="D152" i="2"/>
  <c r="L152" i="2"/>
  <c r="H137" i="2"/>
  <c r="P137" i="2"/>
  <c r="X137" i="2"/>
  <c r="L137" i="2"/>
  <c r="U137" i="2"/>
  <c r="D137" i="2"/>
  <c r="M137" i="2"/>
  <c r="V137" i="2"/>
  <c r="F137" i="2"/>
  <c r="R137" i="2"/>
  <c r="G137" i="2"/>
  <c r="I137" i="2"/>
  <c r="J137" i="2"/>
  <c r="W137" i="2"/>
  <c r="K137" i="2"/>
  <c r="Y137" i="2"/>
  <c r="E137" i="2"/>
  <c r="Q137" i="2"/>
  <c r="V152" i="2"/>
  <c r="K152" i="2"/>
  <c r="F142" i="2"/>
  <c r="N142" i="2"/>
  <c r="V142" i="2"/>
  <c r="F138" i="2"/>
  <c r="N138" i="2"/>
  <c r="V138" i="2"/>
  <c r="D138" i="2"/>
  <c r="M138" i="2"/>
  <c r="W138" i="2"/>
  <c r="E138" i="2"/>
  <c r="O138" i="2"/>
  <c r="X138" i="2"/>
  <c r="F126" i="2"/>
  <c r="N126" i="2"/>
  <c r="V126" i="2"/>
  <c r="G126" i="2"/>
  <c r="P126" i="2"/>
  <c r="Y126" i="2"/>
  <c r="H126" i="2"/>
  <c r="Q126" i="2"/>
  <c r="L126" i="2"/>
  <c r="U126" i="2"/>
  <c r="S35" i="2"/>
  <c r="Z35" i="2" s="1"/>
  <c r="D89" i="2"/>
  <c r="V151" i="2"/>
  <c r="N151" i="2"/>
  <c r="V147" i="2"/>
  <c r="N147" i="2"/>
  <c r="Q142" i="2"/>
  <c r="H142" i="2"/>
  <c r="U139" i="2"/>
  <c r="U138" i="2"/>
  <c r="J138" i="2"/>
  <c r="F130" i="2"/>
  <c r="N130" i="2"/>
  <c r="V130" i="2"/>
  <c r="I130" i="2"/>
  <c r="R130" i="2"/>
  <c r="J130" i="2"/>
  <c r="E130" i="2"/>
  <c r="O130" i="2"/>
  <c r="X130" i="2"/>
  <c r="X126" i="2"/>
  <c r="J126" i="2"/>
  <c r="H122" i="2"/>
  <c r="D107" i="2"/>
  <c r="L107" i="2"/>
  <c r="F107" i="2"/>
  <c r="N107" i="2"/>
  <c r="V107" i="2"/>
  <c r="H107" i="2"/>
  <c r="P107" i="2"/>
  <c r="X107" i="2"/>
  <c r="E107" i="2"/>
  <c r="R107" i="2"/>
  <c r="G107" i="2"/>
  <c r="I107" i="2"/>
  <c r="U107" i="2"/>
  <c r="J107" i="2"/>
  <c r="W107" i="2"/>
  <c r="K107" i="2"/>
  <c r="Y107" i="2"/>
  <c r="M107" i="2"/>
  <c r="Q107" i="2"/>
  <c r="I164" i="2"/>
  <c r="F164" i="2"/>
  <c r="J164" i="2"/>
  <c r="K164" i="2"/>
  <c r="N164" i="2"/>
  <c r="R164" i="2"/>
  <c r="Y142" i="2"/>
  <c r="P142" i="2"/>
  <c r="G142" i="2"/>
  <c r="D135" i="2"/>
  <c r="L135" i="2"/>
  <c r="M135" i="2"/>
  <c r="V135" i="2"/>
  <c r="E135" i="2"/>
  <c r="N135" i="2"/>
  <c r="W135" i="2"/>
  <c r="F122" i="2"/>
  <c r="N122" i="2"/>
  <c r="V122" i="2"/>
  <c r="D122" i="2"/>
  <c r="M122" i="2"/>
  <c r="W122" i="2"/>
  <c r="E122" i="2"/>
  <c r="O122" i="2"/>
  <c r="X122" i="2"/>
  <c r="G122" i="2"/>
  <c r="P122" i="2"/>
  <c r="Y122" i="2"/>
  <c r="J122" i="2"/>
  <c r="S98" i="2"/>
  <c r="W142" i="2"/>
  <c r="M142" i="2"/>
  <c r="D142" i="2"/>
  <c r="D126" i="2"/>
  <c r="R122" i="2"/>
  <c r="U142" i="2"/>
  <c r="L142" i="2"/>
  <c r="D139" i="2"/>
  <c r="L139" i="2"/>
  <c r="F139" i="2"/>
  <c r="O139" i="2"/>
  <c r="X139" i="2"/>
  <c r="G139" i="2"/>
  <c r="P139" i="2"/>
  <c r="Y139" i="2"/>
  <c r="Q138" i="2"/>
  <c r="U135" i="2"/>
  <c r="I135" i="2"/>
  <c r="R126" i="2"/>
  <c r="Q122" i="2"/>
  <c r="H125" i="2"/>
  <c r="P125" i="2"/>
  <c r="X125" i="2"/>
  <c r="D123" i="2"/>
  <c r="L123" i="2"/>
  <c r="R119" i="2"/>
  <c r="I119" i="2"/>
  <c r="Y115" i="2"/>
  <c r="P115" i="2"/>
  <c r="X114" i="2"/>
  <c r="O114" i="2"/>
  <c r="U111" i="2"/>
  <c r="J111" i="2"/>
  <c r="O110" i="2"/>
  <c r="M103" i="2"/>
  <c r="Y99" i="2"/>
  <c r="H163" i="2"/>
  <c r="Q163" i="2"/>
  <c r="S34" i="2"/>
  <c r="Z34" i="2" s="1"/>
  <c r="Y119" i="2"/>
  <c r="P119" i="2"/>
  <c r="G119" i="2"/>
  <c r="F110" i="2"/>
  <c r="N110" i="2"/>
  <c r="V110" i="2"/>
  <c r="H110" i="2"/>
  <c r="P110" i="2"/>
  <c r="X110" i="2"/>
  <c r="J103" i="2"/>
  <c r="M165" i="2"/>
  <c r="G165" i="2"/>
  <c r="O165" i="2"/>
  <c r="H165" i="2"/>
  <c r="I165" i="2"/>
  <c r="Q165" i="2"/>
  <c r="J161" i="2"/>
  <c r="S36" i="2"/>
  <c r="Z36" i="2" s="1"/>
  <c r="X119" i="2"/>
  <c r="O119" i="2"/>
  <c r="F119" i="2"/>
  <c r="F114" i="2"/>
  <c r="N114" i="2"/>
  <c r="V114" i="2"/>
  <c r="U110" i="2"/>
  <c r="K110" i="2"/>
  <c r="Y103" i="2"/>
  <c r="I103" i="2"/>
  <c r="D99" i="2"/>
  <c r="L99" i="2"/>
  <c r="F99" i="2"/>
  <c r="N99" i="2"/>
  <c r="V99" i="2"/>
  <c r="G99" i="2"/>
  <c r="O99" i="2"/>
  <c r="W99" i="2"/>
  <c r="H99" i="2"/>
  <c r="P99" i="2"/>
  <c r="X99" i="2"/>
  <c r="S37" i="2"/>
  <c r="Z37" i="2" s="1"/>
  <c r="U134" i="2"/>
  <c r="H133" i="2"/>
  <c r="P133" i="2"/>
  <c r="X133" i="2"/>
  <c r="D131" i="2"/>
  <c r="L131" i="2"/>
  <c r="Y125" i="2"/>
  <c r="O125" i="2"/>
  <c r="F125" i="2"/>
  <c r="Y123" i="2"/>
  <c r="P123" i="2"/>
  <c r="G123" i="2"/>
  <c r="W119" i="2"/>
  <c r="N119" i="2"/>
  <c r="E119" i="2"/>
  <c r="U118" i="2"/>
  <c r="H117" i="2"/>
  <c r="P117" i="2"/>
  <c r="X117" i="2"/>
  <c r="D115" i="2"/>
  <c r="L115" i="2"/>
  <c r="J114" i="2"/>
  <c r="P111" i="2"/>
  <c r="E111" i="2"/>
  <c r="J110" i="2"/>
  <c r="U103" i="2"/>
  <c r="Q99" i="2"/>
  <c r="N165" i="2"/>
  <c r="K163" i="2"/>
  <c r="S38" i="2"/>
  <c r="Z38" i="2" s="1"/>
  <c r="F134" i="2"/>
  <c r="N134" i="2"/>
  <c r="V134" i="2"/>
  <c r="W125" i="2"/>
  <c r="N125" i="2"/>
  <c r="E125" i="2"/>
  <c r="X123" i="2"/>
  <c r="O123" i="2"/>
  <c r="F123" i="2"/>
  <c r="V119" i="2"/>
  <c r="F118" i="2"/>
  <c r="N118" i="2"/>
  <c r="V118" i="2"/>
  <c r="R114" i="2"/>
  <c r="I114" i="2"/>
  <c r="Y111" i="2"/>
  <c r="I110" i="2"/>
  <c r="L165" i="2"/>
  <c r="L161" i="2"/>
  <c r="M89" i="2"/>
  <c r="O161" i="2"/>
  <c r="I161" i="2"/>
  <c r="Q89" i="2"/>
  <c r="S39" i="2"/>
  <c r="Z39" i="2" s="1"/>
  <c r="S31" i="2"/>
  <c r="Z31" i="2" s="1"/>
  <c r="D119" i="2"/>
  <c r="L119" i="2"/>
  <c r="D111" i="2"/>
  <c r="L111" i="2"/>
  <c r="F111" i="2"/>
  <c r="N111" i="2"/>
  <c r="V111" i="2"/>
  <c r="R110" i="2"/>
  <c r="G110" i="2"/>
  <c r="D103" i="2"/>
  <c r="L103" i="2"/>
  <c r="F103" i="2"/>
  <c r="N103" i="2"/>
  <c r="V103" i="2"/>
  <c r="G103" i="2"/>
  <c r="O103" i="2"/>
  <c r="W103" i="2"/>
  <c r="H103" i="2"/>
  <c r="P103" i="2"/>
  <c r="X103" i="2"/>
  <c r="S40" i="2"/>
  <c r="Z40" i="2" s="1"/>
  <c r="S32" i="2"/>
  <c r="Z32" i="2" s="1"/>
  <c r="S41" i="2"/>
  <c r="Z41" i="2" s="1"/>
  <c r="S33" i="2"/>
  <c r="Z33" i="2" s="1"/>
  <c r="K97" i="2"/>
  <c r="X106" i="2"/>
  <c r="P106" i="2"/>
  <c r="H106" i="2"/>
  <c r="X102" i="2"/>
  <c r="P102" i="2"/>
  <c r="H102" i="2"/>
  <c r="Y97" i="2"/>
  <c r="Q97" i="2"/>
  <c r="I97" i="2"/>
  <c r="X113" i="2"/>
  <c r="P113" i="2"/>
  <c r="X109" i="2"/>
  <c r="P109" i="2"/>
  <c r="V106" i="2"/>
  <c r="N106" i="2"/>
  <c r="X105" i="2"/>
  <c r="P105" i="2"/>
  <c r="V102" i="2"/>
  <c r="N102" i="2"/>
  <c r="X101" i="2"/>
  <c r="P101" i="2"/>
  <c r="W97" i="2"/>
  <c r="O97" i="2"/>
  <c r="S124" i="2" l="1"/>
  <c r="S157" i="2"/>
  <c r="S144" i="2"/>
  <c r="Z144" i="2" s="1"/>
  <c r="S153" i="2"/>
  <c r="Z153" i="2" s="1"/>
  <c r="S120" i="2"/>
  <c r="Z120" i="2" s="1"/>
  <c r="S100" i="2"/>
  <c r="Z100" i="2" s="1"/>
  <c r="S112" i="2"/>
  <c r="Z112" i="2" s="1"/>
  <c r="S101" i="2"/>
  <c r="Z101" i="2" s="1"/>
  <c r="S166" i="2"/>
  <c r="S116" i="2"/>
  <c r="Z116" i="2" s="1"/>
  <c r="S104" i="2"/>
  <c r="Z104" i="2" s="1"/>
  <c r="S151" i="2"/>
  <c r="Z151" i="2" s="1"/>
  <c r="S149" i="2"/>
  <c r="Z149" i="2" s="1"/>
  <c r="S132" i="2"/>
  <c r="S108" i="2"/>
  <c r="Z108" i="2" s="1"/>
  <c r="S136" i="2"/>
  <c r="Z136" i="2" s="1"/>
  <c r="AA219" i="2" s="1"/>
  <c r="S117" i="2"/>
  <c r="Z117" i="2" s="1"/>
  <c r="S169" i="2"/>
  <c r="Z169" i="2" s="1"/>
  <c r="S109" i="2"/>
  <c r="Z109" i="2"/>
  <c r="S113" i="2"/>
  <c r="Z113" i="2" s="1"/>
  <c r="S159" i="2"/>
  <c r="Z159" i="2" s="1"/>
  <c r="S140" i="2"/>
  <c r="Z140" i="2" s="1"/>
  <c r="S105" i="2"/>
  <c r="Z105" i="2" s="1"/>
  <c r="S133" i="2"/>
  <c r="Z133" i="2" s="1"/>
  <c r="S118" i="2"/>
  <c r="Z118" i="2" s="1"/>
  <c r="S156" i="2"/>
  <c r="Z156" i="2" s="1"/>
  <c r="Z166" i="2"/>
  <c r="S147" i="2"/>
  <c r="Z147" i="2" s="1"/>
  <c r="S134" i="2"/>
  <c r="Z134" i="2" s="1"/>
  <c r="S110" i="2"/>
  <c r="Z110" i="2" s="1"/>
  <c r="S158" i="2"/>
  <c r="Z158" i="2" s="1"/>
  <c r="S131" i="2"/>
  <c r="Z131" i="2" s="1"/>
  <c r="S114" i="2"/>
  <c r="Z114" i="2" s="1"/>
  <c r="S139" i="2"/>
  <c r="Z139" i="2" s="1"/>
  <c r="S171" i="2"/>
  <c r="Z171" i="2" s="1"/>
  <c r="Z128" i="2"/>
  <c r="Z231" i="2"/>
  <c r="Z132" i="2"/>
  <c r="Z222" i="2"/>
  <c r="Z218" i="2"/>
  <c r="S102" i="2"/>
  <c r="S162" i="2"/>
  <c r="S183" i="2"/>
  <c r="Z183" i="2" s="1"/>
  <c r="S221" i="2"/>
  <c r="Z221" i="2" s="1"/>
  <c r="S220" i="2"/>
  <c r="Z220" i="2" s="1"/>
  <c r="D39" i="1" s="1"/>
  <c r="S223" i="2"/>
  <c r="Z223" i="2" s="1"/>
  <c r="K89" i="2"/>
  <c r="Z238" i="2"/>
  <c r="S208" i="2"/>
  <c r="S150" i="2"/>
  <c r="S187" i="2"/>
  <c r="Z187" i="2" s="1"/>
  <c r="S217" i="2"/>
  <c r="Z217" i="2" s="1"/>
  <c r="S193" i="2"/>
  <c r="Z193" i="2" s="1"/>
  <c r="S172" i="2"/>
  <c r="S204" i="2"/>
  <c r="Z204" i="2" s="1"/>
  <c r="S194" i="2"/>
  <c r="Z194" i="2" s="1"/>
  <c r="Z243" i="2"/>
  <c r="S255" i="2"/>
  <c r="Z255" i="2" s="1"/>
  <c r="S119" i="2"/>
  <c r="S106" i="2"/>
  <c r="S130" i="2"/>
  <c r="S145" i="2"/>
  <c r="S214" i="2"/>
  <c r="Z214" i="2" s="1"/>
  <c r="S195" i="2"/>
  <c r="Z195" i="2" s="1"/>
  <c r="S227" i="2"/>
  <c r="Z227" i="2" s="1"/>
  <c r="AA227" i="2" s="1"/>
  <c r="Z239" i="2"/>
  <c r="S202" i="2"/>
  <c r="Z202" i="2" s="1"/>
  <c r="I89" i="2"/>
  <c r="J89" i="2"/>
  <c r="G161" i="2"/>
  <c r="G89" i="2"/>
  <c r="S141" i="2"/>
  <c r="Z141" i="2" s="1"/>
  <c r="O163" i="2"/>
  <c r="D256" i="2"/>
  <c r="S203" i="2"/>
  <c r="Z203" i="2" s="1"/>
  <c r="AA203" i="2" s="1"/>
  <c r="S228" i="2"/>
  <c r="Z228" i="2" s="1"/>
  <c r="S237" i="2"/>
  <c r="Z237" i="2" s="1"/>
  <c r="Z162" i="2"/>
  <c r="R89" i="2"/>
  <c r="S143" i="2"/>
  <c r="S125" i="2"/>
  <c r="Z25" i="2"/>
  <c r="S97" i="2"/>
  <c r="Z97" i="2" s="1"/>
  <c r="S155" i="2"/>
  <c r="S212" i="2"/>
  <c r="Z212" i="2" s="1"/>
  <c r="Z216" i="2"/>
  <c r="S209" i="2"/>
  <c r="Z209" i="2" s="1"/>
  <c r="S197" i="2"/>
  <c r="Z197" i="2" s="1"/>
  <c r="S245" i="2"/>
  <c r="Z245" i="2" s="1"/>
  <c r="S234" i="2"/>
  <c r="Z234" i="2" s="1"/>
  <c r="Z241" i="2"/>
  <c r="S249" i="2"/>
  <c r="Z249" i="2" s="1"/>
  <c r="Z124" i="2"/>
  <c r="S148" i="2"/>
  <c r="S160" i="2"/>
  <c r="S224" i="2"/>
  <c r="Z224" i="2" s="1"/>
  <c r="Z236" i="2"/>
  <c r="S167" i="2"/>
  <c r="S215" i="2"/>
  <c r="Z215" i="2" s="1"/>
  <c r="Z157" i="2"/>
  <c r="AA240" i="2" s="1"/>
  <c r="L89" i="2"/>
  <c r="O89" i="2"/>
  <c r="S142" i="2"/>
  <c r="S146" i="2"/>
  <c r="I163" i="2"/>
  <c r="I173" i="2" s="1"/>
  <c r="W256" i="2"/>
  <c r="S186" i="2"/>
  <c r="Z186" i="2" s="1"/>
  <c r="S226" i="2"/>
  <c r="Z226" i="2" s="1"/>
  <c r="N256" i="2"/>
  <c r="Z242" i="2"/>
  <c r="S201" i="2"/>
  <c r="Z201" i="2" s="1"/>
  <c r="Z208" i="2"/>
  <c r="S230" i="2"/>
  <c r="Z230" i="2" s="1"/>
  <c r="N89" i="2"/>
  <c r="F89" i="2"/>
  <c r="Z102" i="2"/>
  <c r="U173" i="2"/>
  <c r="V173" i="2"/>
  <c r="S78" i="2"/>
  <c r="Z78" i="2" s="1"/>
  <c r="S123" i="2"/>
  <c r="Z98" i="2"/>
  <c r="M164" i="2"/>
  <c r="S107" i="2"/>
  <c r="X256" i="2"/>
  <c r="S184" i="2"/>
  <c r="Z184" i="2" s="1"/>
  <c r="S182" i="2"/>
  <c r="Z182" i="2" s="1"/>
  <c r="S192" i="2"/>
  <c r="S190" i="2"/>
  <c r="Z190" i="2" s="1"/>
  <c r="L256" i="2"/>
  <c r="S252" i="2"/>
  <c r="Z252" i="2" s="1"/>
  <c r="S251" i="2"/>
  <c r="Z251" i="2" s="1"/>
  <c r="S180" i="2"/>
  <c r="Z180" i="2" s="1"/>
  <c r="M161" i="2"/>
  <c r="M256" i="2"/>
  <c r="S115" i="2"/>
  <c r="X173" i="2"/>
  <c r="S80" i="2"/>
  <c r="Z80" i="2" s="1"/>
  <c r="E165" i="2"/>
  <c r="S165" i="2" s="1"/>
  <c r="S135" i="2"/>
  <c r="S138" i="2"/>
  <c r="S129" i="2"/>
  <c r="Z129" i="2" s="1"/>
  <c r="S121" i="2"/>
  <c r="S127" i="2"/>
  <c r="E163" i="2"/>
  <c r="V256" i="2"/>
  <c r="D20" i="1"/>
  <c r="D32" i="1"/>
  <c r="D43" i="1"/>
  <c r="D8" i="1"/>
  <c r="D41" i="1"/>
  <c r="D44" i="1"/>
  <c r="D47" i="1"/>
  <c r="D55" i="1"/>
  <c r="D58" i="1"/>
  <c r="D68" i="1"/>
  <c r="D23" i="1"/>
  <c r="D48" i="1"/>
  <c r="D19" i="1"/>
  <c r="D22" i="1"/>
  <c r="D42" i="1"/>
  <c r="D69" i="1"/>
  <c r="D56" i="1"/>
  <c r="D66" i="1"/>
  <c r="D9" i="1"/>
  <c r="D30" i="1"/>
  <c r="D45" i="1"/>
  <c r="D21" i="1"/>
  <c r="D27" i="1"/>
  <c r="D40" i="1"/>
  <c r="D7" i="1"/>
  <c r="D18" i="1"/>
  <c r="D10" i="1"/>
  <c r="D15" i="1"/>
  <c r="D31" i="1"/>
  <c r="D57" i="1"/>
  <c r="D67" i="1"/>
  <c r="D54" i="1"/>
  <c r="D46" i="1"/>
  <c r="O256" i="2"/>
  <c r="F256" i="2"/>
  <c r="S211" i="2"/>
  <c r="Z211" i="2" s="1"/>
  <c r="S189" i="2"/>
  <c r="S225" i="2"/>
  <c r="Z225" i="2" s="1"/>
  <c r="S235" i="2"/>
  <c r="Z235" i="2" s="1"/>
  <c r="S250" i="2"/>
  <c r="Z250" i="2" s="1"/>
  <c r="C8" i="1"/>
  <c r="C15" i="1"/>
  <c r="C23" i="1"/>
  <c r="C46" i="1"/>
  <c r="C56" i="1"/>
  <c r="C19" i="1"/>
  <c r="C22" i="1"/>
  <c r="C32" i="1"/>
  <c r="C73" i="1"/>
  <c r="E73" i="1" s="1"/>
  <c r="C54" i="1"/>
  <c r="C66" i="1"/>
  <c r="C9" i="1"/>
  <c r="C30" i="1"/>
  <c r="C42" i="1"/>
  <c r="C45" i="1"/>
  <c r="C48" i="1"/>
  <c r="C69" i="1"/>
  <c r="C20" i="1"/>
  <c r="C57" i="1"/>
  <c r="C67" i="1"/>
  <c r="C40" i="1"/>
  <c r="C47" i="1"/>
  <c r="C68" i="1"/>
  <c r="C58" i="1"/>
  <c r="C44" i="1"/>
  <c r="C55" i="1"/>
  <c r="C7" i="1"/>
  <c r="C31" i="1"/>
  <c r="C41" i="1"/>
  <c r="C43" i="1"/>
  <c r="C27" i="1"/>
  <c r="C18" i="1"/>
  <c r="C10" i="1"/>
  <c r="C21" i="1"/>
  <c r="S75" i="2"/>
  <c r="Z75" i="2" s="1"/>
  <c r="E161" i="2"/>
  <c r="P173" i="2"/>
  <c r="S126" i="2"/>
  <c r="Q164" i="2"/>
  <c r="Z107" i="2"/>
  <c r="S154" i="2"/>
  <c r="G163" i="2"/>
  <c r="S168" i="2"/>
  <c r="E256" i="2"/>
  <c r="Z188" i="2"/>
  <c r="G256" i="2"/>
  <c r="K256" i="2"/>
  <c r="S79" i="2"/>
  <c r="Z79" i="2" s="1"/>
  <c r="E164" i="2"/>
  <c r="S122" i="2"/>
  <c r="S137" i="2"/>
  <c r="N163" i="2"/>
  <c r="N173" i="2" s="1"/>
  <c r="S181" i="2"/>
  <c r="Z181" i="2" s="1"/>
  <c r="AA181" i="2" s="1"/>
  <c r="U256" i="2"/>
  <c r="S210" i="2"/>
  <c r="Z210" i="2" s="1"/>
  <c r="S205" i="2"/>
  <c r="Z205" i="2" s="1"/>
  <c r="S198" i="2"/>
  <c r="Z198" i="2" s="1"/>
  <c r="S206" i="2"/>
  <c r="Z206" i="2" s="1"/>
  <c r="S254" i="2"/>
  <c r="Z254" i="2" s="1"/>
  <c r="K173" i="2"/>
  <c r="S99" i="2"/>
  <c r="D173" i="2"/>
  <c r="H164" i="2"/>
  <c r="S152" i="2"/>
  <c r="L164" i="2"/>
  <c r="F163" i="2"/>
  <c r="F173" i="2" s="1"/>
  <c r="Y256" i="2"/>
  <c r="Z185" i="2"/>
  <c r="S170" i="2"/>
  <c r="K17" i="3"/>
  <c r="K16" i="3"/>
  <c r="K12" i="3"/>
  <c r="K11" i="3"/>
  <c r="K18" i="3"/>
  <c r="S196" i="2"/>
  <c r="Z196" i="2" s="1"/>
  <c r="I256" i="2"/>
  <c r="Z189" i="2"/>
  <c r="J256" i="2"/>
  <c r="S103" i="2"/>
  <c r="Q161" i="2"/>
  <c r="W173" i="2"/>
  <c r="Y173" i="2"/>
  <c r="S111" i="2"/>
  <c r="O164" i="2"/>
  <c r="R173" i="2"/>
  <c r="J163" i="2"/>
  <c r="J173" i="2" s="1"/>
  <c r="Q256" i="2"/>
  <c r="Z192" i="2"/>
  <c r="AA192" i="2" s="1"/>
  <c r="S207" i="2"/>
  <c r="Z207" i="2" s="1"/>
  <c r="AA207" i="2" s="1"/>
  <c r="S191" i="2"/>
  <c r="Z191" i="2" s="1"/>
  <c r="L163" i="2"/>
  <c r="H89" i="2"/>
  <c r="H161" i="2"/>
  <c r="H256" i="2"/>
  <c r="M163" i="2"/>
  <c r="R256" i="2"/>
  <c r="S199" i="2"/>
  <c r="Z199" i="2" s="1"/>
  <c r="S200" i="2"/>
  <c r="Z200" i="2" s="1"/>
  <c r="S232" i="2"/>
  <c r="Z232" i="2" s="1"/>
  <c r="AA232" i="2" s="1"/>
  <c r="S229" i="2"/>
  <c r="Z229" i="2" s="1"/>
  <c r="AA183" i="2" l="1"/>
  <c r="Q173" i="2"/>
  <c r="H173" i="2"/>
  <c r="AA184" i="2"/>
  <c r="AA230" i="2"/>
  <c r="AA236" i="2"/>
  <c r="AA191" i="2"/>
  <c r="AA195" i="2"/>
  <c r="M173" i="2"/>
  <c r="AA187" i="2"/>
  <c r="AA223" i="2"/>
  <c r="AA252" i="2"/>
  <c r="AA216" i="2"/>
  <c r="AA185" i="2"/>
  <c r="AA214" i="2"/>
  <c r="AA200" i="2"/>
  <c r="AA199" i="2"/>
  <c r="AA188" i="2"/>
  <c r="AA234" i="2"/>
  <c r="AA222" i="2"/>
  <c r="AA249" i="2"/>
  <c r="AA242" i="2"/>
  <c r="E173" i="2"/>
  <c r="AA245" i="2"/>
  <c r="AA239" i="2"/>
  <c r="AA201" i="2"/>
  <c r="AA196" i="2"/>
  <c r="AA190" i="2"/>
  <c r="AA224" i="2"/>
  <c r="AA241" i="2"/>
  <c r="L173" i="2"/>
  <c r="S164" i="2"/>
  <c r="Z164" i="2" s="1"/>
  <c r="G173" i="2"/>
  <c r="AA211" i="2"/>
  <c r="AA197" i="2"/>
  <c r="O173" i="2"/>
  <c r="D17" i="1"/>
  <c r="AA254" i="2"/>
  <c r="AA215" i="2"/>
  <c r="E46" i="1"/>
  <c r="S163" i="2"/>
  <c r="Z165" i="2"/>
  <c r="Z127" i="2"/>
  <c r="AA210" i="2" s="1"/>
  <c r="Z168" i="2"/>
  <c r="AA251" i="2" s="1"/>
  <c r="Z89" i="2"/>
  <c r="Z126" i="2"/>
  <c r="AA209" i="2" s="1"/>
  <c r="Z137" i="2"/>
  <c r="Z115" i="2"/>
  <c r="AA198" i="2" s="1"/>
  <c r="Z155" i="2"/>
  <c r="AA212" i="2"/>
  <c r="Z170" i="2"/>
  <c r="AA253" i="2" s="1"/>
  <c r="S89" i="2"/>
  <c r="S244" i="2"/>
  <c r="Z244" i="2" s="1"/>
  <c r="Z122" i="2"/>
  <c r="AA205" i="2" s="1"/>
  <c r="Z150" i="2"/>
  <c r="AA233" i="2" s="1"/>
  <c r="S247" i="2"/>
  <c r="Z247" i="2" s="1"/>
  <c r="S161" i="2"/>
  <c r="E58" i="1"/>
  <c r="Z135" i="2"/>
  <c r="Z125" i="2"/>
  <c r="AA208" i="2" s="1"/>
  <c r="Z142" i="2"/>
  <c r="AA225" i="2" s="1"/>
  <c r="AA238" i="2"/>
  <c r="Z106" i="2"/>
  <c r="Z160" i="2"/>
  <c r="AA243" i="2" s="1"/>
  <c r="AA217" i="2"/>
  <c r="Z111" i="2"/>
  <c r="E15" i="1"/>
  <c r="E45" i="1"/>
  <c r="Z172" i="2"/>
  <c r="AA255" i="2" s="1"/>
  <c r="Z148" i="2"/>
  <c r="AA231" i="2" s="1"/>
  <c r="Z130" i="2"/>
  <c r="AA213" i="2" s="1"/>
  <c r="Z145" i="2"/>
  <c r="AA228" i="2" s="1"/>
  <c r="Z167" i="2"/>
  <c r="AA250" i="2" s="1"/>
  <c r="Z138" i="2"/>
  <c r="Z154" i="2"/>
  <c r="AA237" i="2" s="1"/>
  <c r="Z146" i="2"/>
  <c r="AA229" i="2" s="1"/>
  <c r="Z119" i="2"/>
  <c r="AA202" i="2" s="1"/>
  <c r="S246" i="2"/>
  <c r="Z246" i="2" s="1"/>
  <c r="Z152" i="2"/>
  <c r="AA235" i="2" s="1"/>
  <c r="Z143" i="2"/>
  <c r="AA226" i="2" s="1"/>
  <c r="Z121" i="2"/>
  <c r="AA204" i="2" s="1"/>
  <c r="Z123" i="2"/>
  <c r="AA206" i="2" s="1"/>
  <c r="E31" i="1"/>
  <c r="E68" i="1"/>
  <c r="E8" i="1"/>
  <c r="E10" i="1"/>
  <c r="E30" i="1"/>
  <c r="E22" i="1"/>
  <c r="E55" i="1"/>
  <c r="E43" i="1"/>
  <c r="Z99" i="2"/>
  <c r="AA182" i="2" s="1"/>
  <c r="E18" i="1"/>
  <c r="E9" i="1"/>
  <c r="E19" i="1"/>
  <c r="E32" i="1"/>
  <c r="D11" i="1"/>
  <c r="E7" i="1"/>
  <c r="E66" i="1"/>
  <c r="D16" i="1"/>
  <c r="E47" i="1"/>
  <c r="E20" i="1"/>
  <c r="Z103" i="2"/>
  <c r="AA186" i="2" s="1"/>
  <c r="AA194" i="2"/>
  <c r="E54" i="1"/>
  <c r="E40" i="1"/>
  <c r="E56" i="1"/>
  <c r="E48" i="1"/>
  <c r="E44" i="1"/>
  <c r="AA180" i="2"/>
  <c r="D14" i="1"/>
  <c r="C11" i="1"/>
  <c r="E67" i="1"/>
  <c r="E27" i="1"/>
  <c r="E69" i="1"/>
  <c r="E41" i="1"/>
  <c r="E57" i="1"/>
  <c r="E21" i="1"/>
  <c r="E42" i="1"/>
  <c r="E23" i="1"/>
  <c r="AA193" i="2"/>
  <c r="C16" i="1" l="1"/>
  <c r="E16" i="1" s="1"/>
  <c r="S173" i="2"/>
  <c r="AA189" i="2"/>
  <c r="AA247" i="2"/>
  <c r="S256" i="2"/>
  <c r="C39" i="1"/>
  <c r="E39" i="1" s="1"/>
  <c r="AA220" i="2"/>
  <c r="Z163" i="2"/>
  <c r="AA246" i="2" s="1"/>
  <c r="AA221" i="2"/>
  <c r="C17" i="1"/>
  <c r="E17" i="1" s="1"/>
  <c r="Z256" i="2"/>
  <c r="AA218" i="2"/>
  <c r="Z161" i="2"/>
  <c r="AA244" i="2" s="1"/>
  <c r="AA248" i="2"/>
  <c r="C14" i="1"/>
  <c r="E11" i="1"/>
  <c r="D24" i="1"/>
  <c r="C24" i="1" l="1"/>
  <c r="AA256" i="2"/>
  <c r="Z173" i="2"/>
  <c r="E14" i="1"/>
  <c r="E24" i="1" l="1"/>
  <c r="I11" i="3" l="1"/>
  <c r="L11" i="3" s="1"/>
  <c r="F11" i="3"/>
  <c r="C25" i="1" s="1"/>
  <c r="I10" i="3"/>
  <c r="L10" i="3" s="1"/>
  <c r="F10" i="3"/>
  <c r="F12" i="3" l="1"/>
  <c r="C52" i="1" s="1"/>
  <c r="I12" i="3"/>
  <c r="L12" i="3" s="1"/>
  <c r="N10" i="3"/>
  <c r="N11" i="3"/>
  <c r="D25" i="1"/>
  <c r="N12" i="3" l="1"/>
  <c r="D52" i="1"/>
  <c r="E25" i="1"/>
  <c r="F17" i="3" l="1"/>
  <c r="C26" i="1" s="1"/>
  <c r="C33" i="1" s="1"/>
  <c r="I17" i="3"/>
  <c r="L17" i="3" s="1"/>
  <c r="I16" i="3"/>
  <c r="L16" i="3" s="1"/>
  <c r="F16" i="3"/>
  <c r="C38" i="1" s="1"/>
  <c r="C49" i="1" s="1"/>
  <c r="E52" i="1"/>
  <c r="N16" i="3" l="1"/>
  <c r="D38" i="1"/>
  <c r="N17" i="3"/>
  <c r="D26" i="1"/>
  <c r="C35" i="1"/>
  <c r="E26" i="1" l="1"/>
  <c r="E33" i="1" s="1"/>
  <c r="E35" i="1" s="1"/>
  <c r="D33" i="1"/>
  <c r="D49" i="1"/>
  <c r="E38" i="1"/>
  <c r="I18" i="3"/>
  <c r="L18" i="3" s="1"/>
  <c r="F18" i="3"/>
  <c r="C53" i="1" s="1"/>
  <c r="C59" i="1" s="1"/>
  <c r="N18" i="3" l="1"/>
  <c r="D53" i="1"/>
  <c r="C61" i="1"/>
  <c r="C75" i="1"/>
  <c r="E49" i="1"/>
  <c r="D35" i="1"/>
  <c r="E53" i="1" l="1"/>
  <c r="D59" i="1"/>
  <c r="E59" i="1" l="1"/>
  <c r="E61" i="1" s="1"/>
  <c r="D75" i="1"/>
  <c r="D61" i="1"/>
</calcChain>
</file>

<file path=xl/sharedStrings.xml><?xml version="1.0" encoding="utf-8"?>
<sst xmlns="http://schemas.openxmlformats.org/spreadsheetml/2006/main" count="714" uniqueCount="184">
  <si>
    <t>Check</t>
  </si>
  <si>
    <t>Energy &amp; Other Tax Credits</t>
  </si>
  <si>
    <t>Income Before Tax</t>
  </si>
  <si>
    <t>SCHMD*</t>
  </si>
  <si>
    <t>Schedule "M" Deductions</t>
  </si>
  <si>
    <t>SCHMA*</t>
  </si>
  <si>
    <t>Schedule "M" Additions</t>
  </si>
  <si>
    <t>427-435</t>
  </si>
  <si>
    <t>Interest</t>
  </si>
  <si>
    <t>Interest (AFUDC)</t>
  </si>
  <si>
    <t>Other Deductions</t>
  </si>
  <si>
    <t>TAX CALCULATION INPUTS:</t>
  </si>
  <si>
    <t xml:space="preserve">   Total Rate Base:</t>
  </si>
  <si>
    <t xml:space="preserve">   Total Rate Base Deductions</t>
  </si>
  <si>
    <t>228*-230, 253*, 254*</t>
  </si>
  <si>
    <t>Misc Rate Base Deductions</t>
  </si>
  <si>
    <t>Customer Service Deposits</t>
  </si>
  <si>
    <t>Customer Adv For Const</t>
  </si>
  <si>
    <t>Unamortized ITC</t>
  </si>
  <si>
    <t>190, 281-283</t>
  </si>
  <si>
    <t>Accum Def Income Tax</t>
  </si>
  <si>
    <t>111***</t>
  </si>
  <si>
    <t>Accum Prov For Amort</t>
  </si>
  <si>
    <t>108***</t>
  </si>
  <si>
    <t>Accum Prov For Deprec</t>
  </si>
  <si>
    <t>Rate Base Deductions:</t>
  </si>
  <si>
    <t xml:space="preserve">   Total Electric Plant:</t>
  </si>
  <si>
    <t>141, 18222</t>
  </si>
  <si>
    <t xml:space="preserve">Misc Rate Base </t>
  </si>
  <si>
    <t>Weatherization</t>
  </si>
  <si>
    <t>*WC</t>
  </si>
  <si>
    <t>Working Capital</t>
  </si>
  <si>
    <t>154, 163,24318</t>
  </si>
  <si>
    <t>Material &amp; Supplies</t>
  </si>
  <si>
    <t>151-152, 25316, 25317, 25319</t>
  </si>
  <si>
    <t>Fuel Stock</t>
  </si>
  <si>
    <t>Prepayments</t>
  </si>
  <si>
    <t>Nuclear Fuel</t>
  </si>
  <si>
    <t>114, 115</t>
  </si>
  <si>
    <t>Elec Plant Acq Adj</t>
  </si>
  <si>
    <t>182M, 186M</t>
  </si>
  <si>
    <t>Misc Deferred Debits</t>
  </si>
  <si>
    <t>Plant Held for Future Use</t>
  </si>
  <si>
    <t>Electric Plant In Service</t>
  </si>
  <si>
    <t xml:space="preserve">   Rate Base:</t>
  </si>
  <si>
    <t xml:space="preserve">   Operating Rev For Return:</t>
  </si>
  <si>
    <t xml:space="preserve">   Total Operating Expenses:</t>
  </si>
  <si>
    <t>4116*-4119*, 4311, 421</t>
  </si>
  <si>
    <t>Misc Revenue &amp; Expense</t>
  </si>
  <si>
    <t>41131-41149</t>
  </si>
  <si>
    <t>Investment Tax Credit Adj.</t>
  </si>
  <si>
    <t>41010-41111</t>
  </si>
  <si>
    <t>Income Taxes - Def Net</t>
  </si>
  <si>
    <t>Income Taxes - State</t>
  </si>
  <si>
    <t>Income Taxes - Federal</t>
  </si>
  <si>
    <t>Taxes Other Than Income</t>
  </si>
  <si>
    <t>404-407</t>
  </si>
  <si>
    <t xml:space="preserve">Amortization </t>
  </si>
  <si>
    <t>403***</t>
  </si>
  <si>
    <t>Depreciation</t>
  </si>
  <si>
    <t xml:space="preserve">   Total O&amp;M Expenses</t>
  </si>
  <si>
    <t>920-935</t>
  </si>
  <si>
    <t>Administrative &amp; General</t>
  </si>
  <si>
    <t>911-919</t>
  </si>
  <si>
    <t>Sales</t>
  </si>
  <si>
    <t>907-910</t>
  </si>
  <si>
    <t>Customer Service &amp; Info</t>
  </si>
  <si>
    <t>901-906</t>
  </si>
  <si>
    <t>Customer Accounting</t>
  </si>
  <si>
    <t>580-599</t>
  </si>
  <si>
    <t>Distribution</t>
  </si>
  <si>
    <t>560-579</t>
  </si>
  <si>
    <t>Transmission</t>
  </si>
  <si>
    <t>546-559</t>
  </si>
  <si>
    <t>Other Power Supply</t>
  </si>
  <si>
    <t>535-545</t>
  </si>
  <si>
    <t>Hydro Production</t>
  </si>
  <si>
    <t>517-534</t>
  </si>
  <si>
    <t>Nuclear Production</t>
  </si>
  <si>
    <t>500-516</t>
  </si>
  <si>
    <t>Steam Production</t>
  </si>
  <si>
    <t xml:space="preserve">   Operating Expenses:</t>
  </si>
  <si>
    <t xml:space="preserve">   Total Operating Revenues</t>
  </si>
  <si>
    <t>449-456</t>
  </si>
  <si>
    <t>Other Operating Revenues</t>
  </si>
  <si>
    <t>Special Sales</t>
  </si>
  <si>
    <t>Interdepartmental</t>
  </si>
  <si>
    <t>440-446</t>
  </si>
  <si>
    <t>General Business Revenues</t>
  </si>
  <si>
    <t xml:space="preserve">Adjustment </t>
  </si>
  <si>
    <t>Proposed Allocation</t>
  </si>
  <si>
    <t>Approved In-Rates</t>
  </si>
  <si>
    <t xml:space="preserve">   Operating Revenues:</t>
  </si>
  <si>
    <t>Washington-Allocated</t>
  </si>
  <si>
    <t>FERC</t>
  </si>
  <si>
    <t>PacifiCorp</t>
  </si>
  <si>
    <t>Total</t>
  </si>
  <si>
    <t>ADJUSTMENT</t>
  </si>
  <si>
    <t>REVISED RATE YEAR 2 NORMALIZED - WA. ALLOC.</t>
  </si>
  <si>
    <t>REVISED RATE YEAR 1 NORMALIZED - WA. ALLOC.</t>
  </si>
  <si>
    <t>Unadjusted 
Balance</t>
  </si>
  <si>
    <t>JAM Factor</t>
  </si>
  <si>
    <t>RATE YEAR 2 Adjustments - WA ALLOC. (REVISED)</t>
  </si>
  <si>
    <t>RATE YEAR 1 Adjustments - WASHINGTON ALLOCATED (REVISED)</t>
  </si>
  <si>
    <t>SG</t>
  </si>
  <si>
    <t>SG-P</t>
  </si>
  <si>
    <t>SG-U</t>
  </si>
  <si>
    <t>SE</t>
  </si>
  <si>
    <t>APPROVED RATE YEAR 2 NORMALIZED - WA. ALLOC.</t>
  </si>
  <si>
    <t>APPROVED RATE YEAR 1 NORMALIZED - WA. ALLOC.</t>
  </si>
  <si>
    <t>RATE YEAR 2 Adjustments - WA ALLOC. (APPROVED)</t>
  </si>
  <si>
    <t>RATE YEAR 1 Adjustments - WASHINGTON ALLOCATED (APPROVED)</t>
  </si>
  <si>
    <t>111HP</t>
  </si>
  <si>
    <t>108SP</t>
  </si>
  <si>
    <t>108OP</t>
  </si>
  <si>
    <t>108HP</t>
  </si>
  <si>
    <t>404HP</t>
  </si>
  <si>
    <t>403SP</t>
  </si>
  <si>
    <t>403OP</t>
  </si>
  <si>
    <t>403HP</t>
  </si>
  <si>
    <t>RATE YEAR 2 NORMALIZED - TOTAL COMPANY</t>
  </si>
  <si>
    <t>Confidential Wind Capital Additions - Year 2</t>
  </si>
  <si>
    <t>Pro Forma Depreciation &amp; Amortization Reserve - 
Year 2</t>
  </si>
  <si>
    <t>Pro Forma Depreciation &amp; Amortization Expense - 
Year 2</t>
  </si>
  <si>
    <t>Pro Forma Major Plant Additions - Year 2</t>
  </si>
  <si>
    <t xml:space="preserve">General Wage Increase (Pro Forma) - 
Year 2 </t>
  </si>
  <si>
    <t>RATE YEAR 1 NORMALIZED - TOTAL COMPANY</t>
  </si>
  <si>
    <t>Production Factor - Year 1</t>
  </si>
  <si>
    <t>Confidential Wind Capital Additions - Year 1</t>
  </si>
  <si>
    <t>Klamath Hydroelectric Assets Transfer - Year 1</t>
  </si>
  <si>
    <t>Pro Forma Major Plant Additions - Year 1</t>
  </si>
  <si>
    <t>End-of-Period Plant Balances - Historical</t>
  </si>
  <si>
    <t>End-of-Period Reserves - Historical</t>
  </si>
  <si>
    <t>Pro Forma Depreciation &amp; Amortization Reserves - Year 1</t>
  </si>
  <si>
    <t>Pro Forma Depreciation &amp; Amortization Expense - Year 1</t>
  </si>
  <si>
    <t>WRAP Fees</t>
  </si>
  <si>
    <t>Incremental O&amp;M Expenses</t>
  </si>
  <si>
    <t>Remove Non-Recurring Entries</t>
  </si>
  <si>
    <t>Legal 
Expenses</t>
  </si>
  <si>
    <t>General Wage Increase
 (Pro Forma)</t>
  </si>
  <si>
    <t>General Wage Increase (Annualizing)</t>
  </si>
  <si>
    <t>Sub Group</t>
  </si>
  <si>
    <t>14.3_R</t>
  </si>
  <si>
    <t>14.2_R</t>
  </si>
  <si>
    <t>14.1_R</t>
  </si>
  <si>
    <t>13.2_R</t>
  </si>
  <si>
    <t>9.1_R</t>
  </si>
  <si>
    <t>8.4_R</t>
  </si>
  <si>
    <t>6.2_R</t>
  </si>
  <si>
    <t>6.1_R</t>
  </si>
  <si>
    <t>4.3_R</t>
  </si>
  <si>
    <t>4.2_R</t>
  </si>
  <si>
    <t>RATE YEAR 2 Adjustments - TOTAL COMPANY</t>
  </si>
  <si>
    <t>RATE YEAR 1 Adjustments - TOTAL COMPANY</t>
  </si>
  <si>
    <t>SG-F</t>
  </si>
  <si>
    <t>Amortization Expense</t>
  </si>
  <si>
    <t>Washington
 Allocated</t>
  </si>
  <si>
    <t>Factor %</t>
  </si>
  <si>
    <t>Allocation
Factor</t>
  </si>
  <si>
    <t>Total 
Company</t>
  </si>
  <si>
    <t>Intangible Plant - Production Locations</t>
  </si>
  <si>
    <t>Depreciation Expense</t>
  </si>
  <si>
    <t>Washington
Allocated</t>
  </si>
  <si>
    <t>General Plant - Production Locations</t>
  </si>
  <si>
    <t>Adjustment</t>
  </si>
  <si>
    <t>New Allocation</t>
  </si>
  <si>
    <t>Existing Allocation</t>
  </si>
  <si>
    <t>Production Function Only</t>
  </si>
  <si>
    <t>General &amp; Intangible Plant Balances In-Rates</t>
  </si>
  <si>
    <t>SGF</t>
  </si>
  <si>
    <t>Proposed System Generation - Fixed</t>
  </si>
  <si>
    <t>Currently Approved System Energy</t>
  </si>
  <si>
    <t>Currently Approved System Generation</t>
  </si>
  <si>
    <t>301-399, 106</t>
  </si>
  <si>
    <t>Washington 2025 Power Cost Only Rate Case</t>
  </si>
  <si>
    <t>Production Costs to Fixed System Generation Allocation</t>
  </si>
  <si>
    <t>Production Function FERC Account Balances In-Rates</t>
  </si>
  <si>
    <t>UE-230172</t>
  </si>
  <si>
    <t>Allocation Factors Comparison</t>
  </si>
  <si>
    <r>
      <t>2023 Annual Results of Operations</t>
    </r>
    <r>
      <rPr>
        <b/>
        <u/>
        <vertAlign val="superscript"/>
        <sz val="10"/>
        <rFont val="Arial"/>
        <family val="2"/>
      </rPr>
      <t>1</t>
    </r>
  </si>
  <si>
    <t>Note 1 - 2020 Protocol Results of Operations</t>
  </si>
  <si>
    <t>Page 2-1</t>
  </si>
  <si>
    <t>Page 2-11</t>
  </si>
  <si>
    <t>Modelled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</si>
</sst>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u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" fillId="0" borderId="5" applyNumberFormat="0" applyProtection="0">
      <alignment horizontal="left" vertical="center" indent="1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left" indent="3"/>
    </xf>
    <xf numFmtId="0" fontId="0" fillId="0" borderId="0" xfId="0" applyAlignment="1">
      <alignment horizontal="left" indent="5"/>
    </xf>
    <xf numFmtId="164" fontId="0" fillId="0" borderId="1" xfId="0" applyNumberFormat="1" applyBorder="1"/>
    <xf numFmtId="164" fontId="0" fillId="0" borderId="1" xfId="1" applyNumberFormat="1" applyFont="1" applyBorder="1"/>
    <xf numFmtId="0" fontId="4" fillId="0" borderId="0" xfId="0" applyFont="1"/>
    <xf numFmtId="164" fontId="0" fillId="0" borderId="0" xfId="1" applyNumberFormat="1" applyFont="1" applyFill="1"/>
    <xf numFmtId="11" fontId="0" fillId="0" borderId="0" xfId="0" applyNumberFormat="1" applyAlignment="1">
      <alignment horizontal="center"/>
    </xf>
    <xf numFmtId="164" fontId="0" fillId="2" borderId="0" xfId="0" applyNumberFormat="1" applyFill="1"/>
    <xf numFmtId="164" fontId="0" fillId="2" borderId="0" xfId="1" applyNumberFormat="1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indent="3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4" fillId="2" borderId="0" xfId="1" applyFont="1" applyFill="1"/>
    <xf numFmtId="0" fontId="2" fillId="0" borderId="0" xfId="0" applyFont="1"/>
    <xf numFmtId="164" fontId="0" fillId="0" borderId="2" xfId="0" applyNumberFormat="1" applyBorder="1"/>
    <xf numFmtId="164" fontId="4" fillId="0" borderId="0" xfId="0" applyNumberFormat="1" applyFont="1"/>
    <xf numFmtId="164" fontId="4" fillId="0" borderId="3" xfId="0" applyNumberFormat="1" applyFont="1" applyBorder="1"/>
    <xf numFmtId="0" fontId="4" fillId="0" borderId="0" xfId="0" applyFont="1" applyAlignment="1">
      <alignment horizontal="right"/>
    </xf>
    <xf numFmtId="164" fontId="4" fillId="0" borderId="4" xfId="0" applyNumberFormat="1" applyFont="1" applyBorder="1"/>
    <xf numFmtId="164" fontId="0" fillId="0" borderId="4" xfId="0" applyNumberFormat="1" applyBorder="1"/>
    <xf numFmtId="164" fontId="4" fillId="0" borderId="1" xfId="1" applyNumberFormat="1" applyFont="1" applyFill="1" applyBorder="1"/>
    <xf numFmtId="164" fontId="4" fillId="0" borderId="0" xfId="1" applyNumberFormat="1" applyFont="1" applyFill="1" applyBorder="1"/>
    <xf numFmtId="164" fontId="4" fillId="0" borderId="1" xfId="1" applyNumberFormat="1" applyFont="1" applyBorder="1"/>
    <xf numFmtId="164" fontId="4" fillId="0" borderId="0" xfId="1" applyNumberFormat="1" applyFont="1" applyFill="1"/>
    <xf numFmtId="164" fontId="4" fillId="0" borderId="0" xfId="1" applyNumberFormat="1" applyFont="1"/>
    <xf numFmtId="0" fontId="2" fillId="0" borderId="0" xfId="0" applyFont="1" applyAlignment="1">
      <alignment wrapText="1"/>
    </xf>
    <xf numFmtId="0" fontId="8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9" fillId="0" borderId="0" xfId="0" applyFont="1"/>
    <xf numFmtId="0" fontId="2" fillId="0" borderId="3" xfId="0" applyFont="1" applyBorder="1"/>
    <xf numFmtId="0" fontId="2" fillId="0" borderId="4" xfId="0" applyFont="1" applyBorder="1"/>
    <xf numFmtId="164" fontId="4" fillId="0" borderId="10" xfId="1" applyNumberFormat="1" applyFont="1" applyBorder="1"/>
    <xf numFmtId="0" fontId="2" fillId="0" borderId="6" xfId="0" applyFont="1" applyBorder="1" applyAlignment="1">
      <alignment wrapText="1"/>
    </xf>
    <xf numFmtId="164" fontId="4" fillId="0" borderId="2" xfId="0" applyNumberFormat="1" applyFont="1" applyBorder="1"/>
    <xf numFmtId="0" fontId="0" fillId="0" borderId="0" xfId="0" applyAlignment="1">
      <alignment horizontal="right"/>
    </xf>
    <xf numFmtId="164" fontId="0" fillId="0" borderId="3" xfId="0" applyNumberFormat="1" applyBorder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2" fontId="4" fillId="0" borderId="0" xfId="0" quotePrefix="1" applyNumberFormat="1" applyFont="1" applyAlignment="1">
      <alignment horizontal="center"/>
    </xf>
    <xf numFmtId="0" fontId="5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4" fontId="0" fillId="0" borderId="15" xfId="0" applyNumberFormat="1" applyBorder="1"/>
    <xf numFmtId="164" fontId="0" fillId="0" borderId="16" xfId="4" applyNumberFormat="1" applyFont="1" applyBorder="1"/>
    <xf numFmtId="165" fontId="0" fillId="0" borderId="0" xfId="5" applyNumberFormat="1" applyFont="1" applyBorder="1"/>
    <xf numFmtId="164" fontId="0" fillId="0" borderId="0" xfId="4" applyNumberFormat="1" applyFont="1" applyBorder="1"/>
    <xf numFmtId="0" fontId="0" fillId="0" borderId="17" xfId="0" applyBorder="1"/>
    <xf numFmtId="0" fontId="0" fillId="0" borderId="15" xfId="0" applyBorder="1"/>
    <xf numFmtId="0" fontId="8" fillId="0" borderId="16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7" xfId="0" applyFont="1" applyBorder="1" applyAlignment="1">
      <alignment wrapText="1"/>
    </xf>
    <xf numFmtId="0" fontId="0" fillId="0" borderId="16" xfId="0" applyBorder="1"/>
    <xf numFmtId="164" fontId="0" fillId="0" borderId="16" xfId="0" applyNumberFormat="1" applyBorder="1"/>
    <xf numFmtId="0" fontId="4" fillId="0" borderId="17" xfId="0" applyFont="1" applyBorder="1"/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9" fillId="0" borderId="21" xfId="0" applyFont="1" applyBorder="1"/>
    <xf numFmtId="165" fontId="2" fillId="0" borderId="0" xfId="0" applyNumberFormat="1" applyFont="1"/>
    <xf numFmtId="165" fontId="3" fillId="0" borderId="7" xfId="0" applyNumberFormat="1" applyFont="1" applyBorder="1"/>
    <xf numFmtId="0" fontId="3" fillId="0" borderId="9" xfId="0" applyFont="1" applyBorder="1" applyAlignment="1">
      <alignment horizontal="right"/>
    </xf>
    <xf numFmtId="165" fontId="2" fillId="0" borderId="0" xfId="2" applyNumberFormat="1" applyFont="1" applyBorder="1"/>
    <xf numFmtId="165" fontId="0" fillId="0" borderId="0" xfId="2" applyNumberFormat="1" applyFont="1"/>
    <xf numFmtId="0" fontId="8" fillId="0" borderId="0" xfId="0" applyFont="1"/>
    <xf numFmtId="165" fontId="4" fillId="0" borderId="0" xfId="0" applyNumberFormat="1" applyFont="1"/>
    <xf numFmtId="165" fontId="4" fillId="0" borderId="22" xfId="0" applyNumberFormat="1" applyFont="1" applyBorder="1"/>
    <xf numFmtId="0" fontId="4" fillId="0" borderId="23" xfId="0" applyFont="1" applyBorder="1"/>
    <xf numFmtId="0" fontId="4" fillId="0" borderId="24" xfId="0" applyFont="1" applyBorder="1"/>
    <xf numFmtId="165" fontId="4" fillId="0" borderId="22" xfId="2" applyNumberFormat="1" applyFont="1" applyBorder="1"/>
    <xf numFmtId="0" fontId="10" fillId="0" borderId="0" xfId="0" applyFont="1" applyAlignment="1">
      <alignment horizontal="center" wrapText="1"/>
    </xf>
    <xf numFmtId="164" fontId="2" fillId="0" borderId="0" xfId="1" applyNumberFormat="1" applyFont="1" applyFill="1" applyBorder="1"/>
    <xf numFmtId="43" fontId="4" fillId="0" borderId="0" xfId="1" applyFont="1" applyFill="1"/>
    <xf numFmtId="0" fontId="3" fillId="0" borderId="0" xfId="0" applyFont="1" applyAlignment="1">
      <alignment horizontal="center"/>
    </xf>
    <xf numFmtId="0" fontId="4" fillId="0" borderId="0" xfId="3" quotePrefix="1" applyNumberFormat="1" applyFont="1" applyBorder="1" applyProtection="1">
      <alignment horizontal="left" vertical="center" indent="1"/>
      <protection locked="0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5" xfId="0" applyFont="1" applyBorder="1" applyAlignment="1">
      <alignment horizontal="center"/>
    </xf>
  </cellXfs>
  <cellStyles count="6">
    <cellStyle name="Comma" xfId="1" builtinId="3"/>
    <cellStyle name="Comma 10 6" xfId="4" xr:uid="{937A0E5E-3E61-4491-8A50-1642FBF05104}"/>
    <cellStyle name="Normal" xfId="0" builtinId="0"/>
    <cellStyle name="Percent" xfId="2" builtinId="5"/>
    <cellStyle name="Percent 2" xfId="5" xr:uid="{968C5F30-0041-497F-BDC4-9A19029C9848}"/>
    <cellStyle name="SAPBEXstdItem" xfId="3" xr:uid="{7E5DF7DB-A657-4A5F-83DD-1B6F2A5913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AC-SLC-WP-GeneralIntangiblePlant-PRODfunction-4-1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EPIS_PROD"/>
      <sheetName val="General DEPR_PROD"/>
      <sheetName val="UE-230172 pro forma GEN (PROD)"/>
      <sheetName val="UE-230172_GEN (2022 detail) "/>
      <sheetName val="GEN Plant PROD Location"/>
      <sheetName val="Intangible Plant_PROD"/>
      <sheetName val="Intangible AMTR_PROD"/>
      <sheetName val="UE-230172_INT (2022 detail)"/>
      <sheetName val="INT Plant PROD Location"/>
    </sheetNames>
    <sheetDataSet>
      <sheetData sheetId="0">
        <row r="12">
          <cell r="BA12">
            <v>51741318.279720433</v>
          </cell>
        </row>
        <row r="18">
          <cell r="BA18">
            <v>1994308.4771519913</v>
          </cell>
        </row>
        <row r="24">
          <cell r="BA24">
            <v>-27027724.007741764</v>
          </cell>
        </row>
      </sheetData>
      <sheetData sheetId="1"/>
      <sheetData sheetId="2"/>
      <sheetData sheetId="3"/>
      <sheetData sheetId="4"/>
      <sheetData sheetId="5">
        <row r="10">
          <cell r="BA10">
            <v>38191994.899999991</v>
          </cell>
        </row>
        <row r="11">
          <cell r="BA11">
            <v>177566824.64000005</v>
          </cell>
        </row>
        <row r="12">
          <cell r="BA12">
            <v>10503934.010000004</v>
          </cell>
        </row>
        <row r="18">
          <cell r="BA18">
            <v>1242538.9175429982</v>
          </cell>
        </row>
        <row r="19">
          <cell r="BA19">
            <v>4604054.8728883388</v>
          </cell>
        </row>
        <row r="20">
          <cell r="BA20">
            <v>335802.79429273476</v>
          </cell>
        </row>
        <row r="26">
          <cell r="BA26">
            <v>-13048409.270638103</v>
          </cell>
        </row>
        <row r="27">
          <cell r="BA27">
            <v>-131054043.24866498</v>
          </cell>
        </row>
        <row r="28">
          <cell r="BA28">
            <v>-7496521.3653116981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F430C-E32C-40EF-B574-3C5958AD20A0}">
  <sheetPr>
    <pageSetUpPr fitToPage="1"/>
  </sheetPr>
  <dimension ref="A1:J78"/>
  <sheetViews>
    <sheetView tabSelected="1" view="pageBreakPreview" zoomScale="80" zoomScaleNormal="80" zoomScaleSheetLayoutView="80" workbookViewId="0">
      <selection activeCell="I62" sqref="I62"/>
    </sheetView>
  </sheetViews>
  <sheetFormatPr defaultRowHeight="12.75" x14ac:dyDescent="0.2"/>
  <cols>
    <col min="1" max="1" width="35.85546875" style="2" customWidth="1"/>
    <col min="2" max="2" width="28.5703125" style="1" customWidth="1"/>
    <col min="3" max="3" width="22.28515625" customWidth="1"/>
    <col min="4" max="4" width="22.7109375" customWidth="1"/>
    <col min="5" max="5" width="19.7109375" customWidth="1"/>
    <col min="9" max="9" width="24.5703125" bestFit="1" customWidth="1"/>
    <col min="10" max="10" width="30.5703125" customWidth="1"/>
  </cols>
  <sheetData>
    <row r="1" spans="1:5" x14ac:dyDescent="0.2">
      <c r="A1" s="2" t="s">
        <v>95</v>
      </c>
      <c r="E1" s="45" t="s">
        <v>181</v>
      </c>
    </row>
    <row r="2" spans="1:5" x14ac:dyDescent="0.2">
      <c r="A2" s="2" t="s">
        <v>174</v>
      </c>
    </row>
    <row r="3" spans="1:5" x14ac:dyDescent="0.2">
      <c r="A3" s="2" t="s">
        <v>175</v>
      </c>
    </row>
    <row r="5" spans="1:5" x14ac:dyDescent="0.2">
      <c r="B5" s="17" t="s">
        <v>94</v>
      </c>
      <c r="C5" s="90" t="s">
        <v>93</v>
      </c>
      <c r="D5" s="90"/>
      <c r="E5" s="90"/>
    </row>
    <row r="6" spans="1:5" x14ac:dyDescent="0.2">
      <c r="A6" s="2" t="s">
        <v>92</v>
      </c>
      <c r="C6" s="16" t="s">
        <v>91</v>
      </c>
      <c r="D6" s="16" t="s">
        <v>90</v>
      </c>
      <c r="E6" s="16" t="s">
        <v>89</v>
      </c>
    </row>
    <row r="7" spans="1:5" x14ac:dyDescent="0.2">
      <c r="A7" s="5" t="s">
        <v>88</v>
      </c>
      <c r="B7" s="1" t="s">
        <v>87</v>
      </c>
      <c r="C7" s="4">
        <f>SUMIFS('2-2 to 2-10'!$Z$97:$Z$172,'2-2 to 2-10'!$A$97:$A$172,A7)</f>
        <v>0</v>
      </c>
      <c r="D7" s="4">
        <f>SUMIFS('2-2 to 2-10'!$Z$180:$Z$255,'2-2 to 2-10'!$A$180:$A$255,A7)</f>
        <v>0</v>
      </c>
      <c r="E7" s="3">
        <f>D7-C7</f>
        <v>0</v>
      </c>
    </row>
    <row r="8" spans="1:5" x14ac:dyDescent="0.2">
      <c r="A8" s="5" t="s">
        <v>86</v>
      </c>
      <c r="B8" s="1">
        <v>448</v>
      </c>
      <c r="C8" s="4">
        <f>SUMIFS('2-2 to 2-10'!$Z$97:$Z$172,'2-2 to 2-10'!$A$97:$A$172,A8)</f>
        <v>0</v>
      </c>
      <c r="D8" s="4">
        <f>SUMIFS('2-2 to 2-10'!$Z$180:$Z$255,'2-2 to 2-10'!$A$180:$A$255,A8)</f>
        <v>0</v>
      </c>
      <c r="E8" s="3">
        <f>D8-C8</f>
        <v>0</v>
      </c>
    </row>
    <row r="9" spans="1:5" x14ac:dyDescent="0.2">
      <c r="A9" s="5" t="s">
        <v>85</v>
      </c>
      <c r="B9" s="1">
        <v>447</v>
      </c>
      <c r="C9" s="4">
        <f>SUMIFS('2-2 to 2-10'!$Z$97:$Z$172,'2-2 to 2-10'!$A$97:$A$172,A9)</f>
        <v>0</v>
      </c>
      <c r="D9" s="4">
        <f>SUMIFS('2-2 to 2-10'!$Z$180:$Z$255,'2-2 to 2-10'!$A$180:$A$255,A9)</f>
        <v>0</v>
      </c>
      <c r="E9" s="3">
        <f>D9-C9</f>
        <v>0</v>
      </c>
    </row>
    <row r="10" spans="1:5" x14ac:dyDescent="0.2">
      <c r="A10" s="5" t="s">
        <v>84</v>
      </c>
      <c r="B10" s="1" t="s">
        <v>83</v>
      </c>
      <c r="C10" s="8">
        <f>SUMIFS('2-2 to 2-10'!$Z$97:$Z$172,'2-2 to 2-10'!$A$97:$A$172,A10)</f>
        <v>0</v>
      </c>
      <c r="D10" s="8">
        <f>SUMIFS('2-2 to 2-10'!$Z$180:$Z$255,'2-2 to 2-10'!$A$180:$A$255,A10)</f>
        <v>0</v>
      </c>
      <c r="E10" s="7">
        <f>D10-C10</f>
        <v>0</v>
      </c>
    </row>
    <row r="11" spans="1:5" s="2" customFormat="1" x14ac:dyDescent="0.2">
      <c r="A11" s="2" t="s">
        <v>82</v>
      </c>
      <c r="B11" s="87"/>
      <c r="C11" s="89">
        <f>SUM(C7:C10)</f>
        <v>0</v>
      </c>
      <c r="D11" s="89">
        <f>SUM(D7:D10)</f>
        <v>0</v>
      </c>
      <c r="E11" s="89">
        <f>SUM(E7:E10)</f>
        <v>0</v>
      </c>
    </row>
    <row r="12" spans="1:5" x14ac:dyDescent="0.2">
      <c r="A12"/>
      <c r="E12" s="3"/>
    </row>
    <row r="13" spans="1:5" s="2" customFormat="1" x14ac:dyDescent="0.2">
      <c r="A13" s="2" t="s">
        <v>81</v>
      </c>
      <c r="B13" s="87"/>
      <c r="E13" s="89">
        <f t="shared" ref="E13:E23" si="0">D13-C13</f>
        <v>0</v>
      </c>
    </row>
    <row r="14" spans="1:5" x14ac:dyDescent="0.2">
      <c r="A14" s="5" t="s">
        <v>80</v>
      </c>
      <c r="B14" s="1" t="s">
        <v>79</v>
      </c>
      <c r="C14" s="4">
        <f>SUMIFS('2-2 to 2-10'!$Z$97:$Z$172,'2-2 to 2-10'!$A$97:$A$172,A14)</f>
        <v>245216.81112980441</v>
      </c>
      <c r="D14" s="4">
        <f>SUMIFS('2-2 to 2-10'!$Z$180:$Z$255,'2-2 to 2-10'!$A$180:$A$255,A14)</f>
        <v>242412.94250124786</v>
      </c>
      <c r="E14" s="3">
        <f t="shared" si="0"/>
        <v>-2803.8686285565491</v>
      </c>
    </row>
    <row r="15" spans="1:5" x14ac:dyDescent="0.2">
      <c r="A15" s="5" t="s">
        <v>78</v>
      </c>
      <c r="B15" s="1" t="s">
        <v>77</v>
      </c>
      <c r="C15" s="4">
        <f>SUMIFS('2-2 to 2-10'!$Z$97:$Z$172,'2-2 to 2-10'!$A$97:$A$172,A15)</f>
        <v>0</v>
      </c>
      <c r="D15" s="4">
        <f>SUMIFS('2-2 to 2-10'!$Z$180:$Z$255,'2-2 to 2-10'!$A$180:$A$255,A15)</f>
        <v>0</v>
      </c>
      <c r="E15" s="3">
        <f t="shared" si="0"/>
        <v>0</v>
      </c>
    </row>
    <row r="16" spans="1:5" x14ac:dyDescent="0.2">
      <c r="A16" s="5" t="s">
        <v>76</v>
      </c>
      <c r="B16" s="1" t="s">
        <v>75</v>
      </c>
      <c r="C16" s="4">
        <f>SUMIFS('2-2 to 2-10'!$Z$97:$Z$172,'2-2 to 2-10'!$A$97:$A$172,A16)</f>
        <v>3726210.100921656</v>
      </c>
      <c r="D16" s="4">
        <f>SUMIFS('2-2 to 2-10'!$Z$180:$Z$255,'2-2 to 2-10'!$A$180:$A$255,A16)</f>
        <v>3688049.1545292675</v>
      </c>
      <c r="E16" s="3">
        <f t="shared" si="0"/>
        <v>-38160.946392388549</v>
      </c>
    </row>
    <row r="17" spans="1:10" x14ac:dyDescent="0.2">
      <c r="A17" s="5" t="s">
        <v>74</v>
      </c>
      <c r="B17" s="1" t="s">
        <v>73</v>
      </c>
      <c r="C17" s="4">
        <f>SUMIFS('2-2 to 2-10'!$Z$97:$Z$172,'2-2 to 2-10'!$A$97:$A$172,A17)</f>
        <v>5872989.0008993931</v>
      </c>
      <c r="D17" s="4">
        <f>SUMIFS('2-2 to 2-10'!$Z$180:$Z$255,'2-2 to 2-10'!$A$180:$A$255,A17)</f>
        <v>5812842.4143258194</v>
      </c>
      <c r="E17" s="3">
        <f t="shared" si="0"/>
        <v>-60146.586573573761</v>
      </c>
    </row>
    <row r="18" spans="1:10" x14ac:dyDescent="0.2">
      <c r="A18" s="5" t="s">
        <v>72</v>
      </c>
      <c r="B18" s="1" t="s">
        <v>71</v>
      </c>
      <c r="C18" s="4">
        <f>SUMIFS('2-2 to 2-10'!$Z$97:$Z$172,'2-2 to 2-10'!$A$97:$A$172,A18)</f>
        <v>0</v>
      </c>
      <c r="D18" s="4">
        <f>SUMIFS('2-2 to 2-10'!$Z$180:$Z$255,'2-2 to 2-10'!$A$180:$A$255,A18)</f>
        <v>0</v>
      </c>
      <c r="E18" s="3">
        <f t="shared" si="0"/>
        <v>0</v>
      </c>
    </row>
    <row r="19" spans="1:10" x14ac:dyDescent="0.2">
      <c r="A19" s="5" t="s">
        <v>70</v>
      </c>
      <c r="B19" s="1" t="s">
        <v>69</v>
      </c>
      <c r="C19" s="4">
        <f>SUMIFS('2-2 to 2-10'!$Z$97:$Z$172,'2-2 to 2-10'!$A$97:$A$172,A19)</f>
        <v>0</v>
      </c>
      <c r="D19" s="4">
        <f>SUMIFS('2-2 to 2-10'!$Z$180:$Z$255,'2-2 to 2-10'!$A$180:$A$255,A19)</f>
        <v>0</v>
      </c>
      <c r="E19" s="3">
        <f t="shared" si="0"/>
        <v>0</v>
      </c>
    </row>
    <row r="20" spans="1:10" x14ac:dyDescent="0.2">
      <c r="A20" s="5" t="s">
        <v>68</v>
      </c>
      <c r="B20" s="1" t="s">
        <v>67</v>
      </c>
      <c r="C20" s="4">
        <f>SUMIFS('2-2 to 2-10'!$Z$97:$Z$172,'2-2 to 2-10'!$A$97:$A$172,A20)</f>
        <v>0</v>
      </c>
      <c r="D20" s="4">
        <f>SUMIFS('2-2 to 2-10'!$Z$180:$Z$255,'2-2 to 2-10'!$A$180:$A$255,A20)</f>
        <v>0</v>
      </c>
      <c r="E20" s="3">
        <f t="shared" si="0"/>
        <v>0</v>
      </c>
    </row>
    <row r="21" spans="1:10" x14ac:dyDescent="0.2">
      <c r="A21" s="5" t="s">
        <v>66</v>
      </c>
      <c r="B21" s="1" t="s">
        <v>65</v>
      </c>
      <c r="C21" s="4">
        <f>SUMIFS('2-2 to 2-10'!$Z$97:$Z$172,'2-2 to 2-10'!$A$97:$A$172,A21)</f>
        <v>0</v>
      </c>
      <c r="D21" s="4">
        <f>SUMIFS('2-2 to 2-10'!$Z$180:$Z$255,'2-2 to 2-10'!$A$180:$A$255,A21)</f>
        <v>0</v>
      </c>
      <c r="E21" s="3">
        <f t="shared" si="0"/>
        <v>0</v>
      </c>
    </row>
    <row r="22" spans="1:10" x14ac:dyDescent="0.2">
      <c r="A22" s="5" t="s">
        <v>64</v>
      </c>
      <c r="B22" s="1" t="s">
        <v>63</v>
      </c>
      <c r="C22" s="4">
        <f>SUMIFS('2-2 to 2-10'!$Z$97:$Z$172,'2-2 to 2-10'!$A$97:$A$172,A22)</f>
        <v>0</v>
      </c>
      <c r="D22" s="4">
        <f>SUMIFS('2-2 to 2-10'!$Z$180:$Z$255,'2-2 to 2-10'!$A$180:$A$255,A22)</f>
        <v>0</v>
      </c>
      <c r="E22" s="3">
        <f t="shared" si="0"/>
        <v>0</v>
      </c>
    </row>
    <row r="23" spans="1:10" x14ac:dyDescent="0.2">
      <c r="A23" s="5" t="s">
        <v>62</v>
      </c>
      <c r="B23" s="1" t="s">
        <v>61</v>
      </c>
      <c r="C23" s="8">
        <f>SUMIFS('2-2 to 2-10'!$Z$97:$Z$172,'2-2 to 2-10'!$A$97:$A$172,A23)</f>
        <v>0</v>
      </c>
      <c r="D23" s="8">
        <f>SUMIFS('2-2 to 2-10'!$Z$180:$Z$255,'2-2 to 2-10'!$A$180:$A$255,A23)</f>
        <v>0</v>
      </c>
      <c r="E23" s="7">
        <f t="shared" si="0"/>
        <v>0</v>
      </c>
    </row>
    <row r="24" spans="1:10" s="2" customFormat="1" x14ac:dyDescent="0.2">
      <c r="A24" s="2" t="s">
        <v>60</v>
      </c>
      <c r="B24" s="87"/>
      <c r="C24" s="89">
        <f>SUM(C14:C23)</f>
        <v>9844415.9129508529</v>
      </c>
      <c r="D24" s="89">
        <f>SUM(D14:D23)</f>
        <v>9743304.5113563351</v>
      </c>
      <c r="E24" s="89">
        <f>SUM(E14:E23)</f>
        <v>-101111.40159451886</v>
      </c>
    </row>
    <row r="25" spans="1:10" x14ac:dyDescent="0.2">
      <c r="A25" s="5" t="s">
        <v>59</v>
      </c>
      <c r="B25" s="1" t="s">
        <v>58</v>
      </c>
      <c r="C25" s="4">
        <f>SUMIFS('2-2 to 2-10'!$Z$97:$Z$172,'2-2 to 2-10'!$A$97:$A$172,A25)+'2-11'!F11</f>
        <v>17918380.724597547</v>
      </c>
      <c r="D25" s="4">
        <f>SUMIFS('2-2 to 2-10'!$Z$180:$Z$255,'2-2 to 2-10'!$A$180:$A$255,A25)+'2-11'!L11</f>
        <v>17734874.602358054</v>
      </c>
      <c r="E25" s="3">
        <f t="shared" ref="E25:E32" si="1">D25-C25</f>
        <v>-183506.12223949283</v>
      </c>
    </row>
    <row r="26" spans="1:10" x14ac:dyDescent="0.2">
      <c r="A26" s="5" t="s">
        <v>57</v>
      </c>
      <c r="B26" s="1" t="s">
        <v>56</v>
      </c>
      <c r="C26" s="4">
        <f>SUMIFS('2-2 to 2-10'!$Z$97:$Z$172,'2-2 to 2-10'!$A$97:$A$172,A26)+'2-11'!F17</f>
        <v>518203.41208447597</v>
      </c>
      <c r="D26" s="4">
        <f>SUMIFS('2-2 to 2-10'!$Z$180:$Z$255,'2-2 to 2-10'!$A$180:$A$255,A26)+'2-11'!L17</f>
        <v>512896.3756873557</v>
      </c>
      <c r="E26" s="3">
        <f t="shared" si="1"/>
        <v>-5307.0363971202751</v>
      </c>
      <c r="J26" s="3"/>
    </row>
    <row r="27" spans="1:10" x14ac:dyDescent="0.2">
      <c r="A27" s="5" t="s">
        <v>55</v>
      </c>
      <c r="B27" s="1">
        <v>408</v>
      </c>
      <c r="C27" s="4">
        <f>SUMIFS('2-2 to 2-10'!$Z$97:$Z$172,'2-2 to 2-10'!$A$97:$A$172,A27)</f>
        <v>0</v>
      </c>
      <c r="D27" s="4">
        <f>SUMIFS('2-2 to 2-10'!$Z$180:$Z$255,'2-2 to 2-10'!$A$180:$A$255,A27)</f>
        <v>0</v>
      </c>
      <c r="E27" s="3">
        <f t="shared" si="1"/>
        <v>0</v>
      </c>
    </row>
    <row r="28" spans="1:10" x14ac:dyDescent="0.2">
      <c r="A28" s="15" t="s">
        <v>54</v>
      </c>
      <c r="B28" s="14" t="s">
        <v>183</v>
      </c>
      <c r="C28" s="13"/>
      <c r="D28" s="13"/>
      <c r="E28" s="12">
        <f t="shared" si="1"/>
        <v>0</v>
      </c>
    </row>
    <row r="29" spans="1:10" x14ac:dyDescent="0.2">
      <c r="A29" s="15" t="s">
        <v>53</v>
      </c>
      <c r="B29" s="14" t="s">
        <v>183</v>
      </c>
      <c r="C29" s="13"/>
      <c r="D29" s="13"/>
      <c r="E29" s="12">
        <f t="shared" si="1"/>
        <v>0</v>
      </c>
    </row>
    <row r="30" spans="1:10" x14ac:dyDescent="0.2">
      <c r="A30" s="5" t="s">
        <v>52</v>
      </c>
      <c r="B30" s="11" t="s">
        <v>51</v>
      </c>
      <c r="C30" s="4">
        <f>SUMIFS('2-2 to 2-10'!$Z$97:$Z$172,'2-2 to 2-10'!$A$97:$A$172,A30)</f>
        <v>0</v>
      </c>
      <c r="D30" s="4">
        <f>SUMIFS('2-2 to 2-10'!$Z$180:$Z$255,'2-2 to 2-10'!$A$180:$A$255,A30)</f>
        <v>0</v>
      </c>
      <c r="E30" s="3">
        <f t="shared" si="1"/>
        <v>0</v>
      </c>
    </row>
    <row r="31" spans="1:10" x14ac:dyDescent="0.2">
      <c r="A31" s="5" t="s">
        <v>50</v>
      </c>
      <c r="B31" s="1" t="s">
        <v>49</v>
      </c>
      <c r="C31" s="4">
        <f>SUMIFS('2-2 to 2-10'!$Z$97:$Z$172,'2-2 to 2-10'!$A$97:$A$172,A31)</f>
        <v>0</v>
      </c>
      <c r="D31" s="4">
        <f>SUMIFS('2-2 to 2-10'!$Z$180:$Z$255,'2-2 to 2-10'!$A$180:$A$255,A31)</f>
        <v>0</v>
      </c>
      <c r="E31" s="3">
        <f t="shared" si="1"/>
        <v>0</v>
      </c>
    </row>
    <row r="32" spans="1:10" x14ac:dyDescent="0.2">
      <c r="A32" s="5" t="s">
        <v>48</v>
      </c>
      <c r="B32" s="1" t="s">
        <v>47</v>
      </c>
      <c r="C32" s="8">
        <f>SUMIFS('2-2 to 2-10'!$Z$97:$Z$172,'2-2 to 2-10'!$A$97:$A$172,A32)</f>
        <v>0</v>
      </c>
      <c r="D32" s="8">
        <f>SUMIFS('2-2 to 2-10'!$Z$180:$Z$255,'2-2 to 2-10'!$A$180:$A$255,A32)</f>
        <v>0</v>
      </c>
      <c r="E32" s="7">
        <f t="shared" si="1"/>
        <v>0</v>
      </c>
    </row>
    <row r="33" spans="1:5" s="2" customFormat="1" x14ac:dyDescent="0.2">
      <c r="A33" s="2" t="s">
        <v>46</v>
      </c>
      <c r="B33" s="87"/>
      <c r="C33" s="89">
        <f>SUM(C24:C32)</f>
        <v>28281000.049632877</v>
      </c>
      <c r="D33" s="89">
        <f>SUM(D24:D32)</f>
        <v>27991075.489401747</v>
      </c>
      <c r="E33" s="89">
        <f>SUM(E24:E32)</f>
        <v>-289924.56023113197</v>
      </c>
    </row>
    <row r="34" spans="1:5" x14ac:dyDescent="0.2">
      <c r="A34"/>
      <c r="E34" s="3"/>
    </row>
    <row r="35" spans="1:5" s="2" customFormat="1" x14ac:dyDescent="0.2">
      <c r="A35" s="2" t="s">
        <v>45</v>
      </c>
      <c r="B35" s="87"/>
      <c r="C35" s="89">
        <f>C11-C33</f>
        <v>-28281000.049632877</v>
      </c>
      <c r="D35" s="89">
        <f>D11-D33</f>
        <v>-27991075.489401747</v>
      </c>
      <c r="E35" s="89">
        <f>E11-E33</f>
        <v>289924.56023113197</v>
      </c>
    </row>
    <row r="36" spans="1:5" x14ac:dyDescent="0.2">
      <c r="A36"/>
      <c r="E36" s="3"/>
    </row>
    <row r="37" spans="1:5" s="2" customFormat="1" x14ac:dyDescent="0.2">
      <c r="A37" s="2" t="s">
        <v>44</v>
      </c>
      <c r="B37" s="87"/>
      <c r="E37" s="89"/>
    </row>
    <row r="38" spans="1:5" x14ac:dyDescent="0.2">
      <c r="A38" s="5" t="s">
        <v>43</v>
      </c>
      <c r="B38" s="1" t="s">
        <v>173</v>
      </c>
      <c r="C38" s="10">
        <f>SUMIFS('2-2 to 2-10'!$Z$97:$Z$172,'2-2 to 2-10'!$A$97:$A$172,A38)+'2-11'!F10+'2-11'!F16</f>
        <v>484657292.09591985</v>
      </c>
      <c r="D38" s="4">
        <f>SUMIFS('2-2 to 2-10'!$Z$180:$Z$255,'2-2 to 2-10'!$A$180:$A$255,A38)+'2-11'!L10+'2-11'!L16</f>
        <v>479693808.974617</v>
      </c>
      <c r="E38" s="3">
        <f t="shared" ref="E38:E48" si="2">D38-C38</f>
        <v>-4963483.1213028431</v>
      </c>
    </row>
    <row r="39" spans="1:5" x14ac:dyDescent="0.2">
      <c r="A39" s="5" t="s">
        <v>42</v>
      </c>
      <c r="B39" s="1">
        <v>105</v>
      </c>
      <c r="C39" s="4">
        <f>SUMIFS('2-2 to 2-10'!$Z$97:$Z$172,'2-2 to 2-10'!$A$97:$A$172,A39)</f>
        <v>326319.75339974312</v>
      </c>
      <c r="D39" s="4">
        <f>SUMIFS('2-2 to 2-10'!$Z$180:$Z$255,'2-2 to 2-10'!$A$180:$A$255,A39)</f>
        <v>322977.84022818448</v>
      </c>
      <c r="E39" s="3">
        <f t="shared" si="2"/>
        <v>-3341.9131715586409</v>
      </c>
    </row>
    <row r="40" spans="1:5" x14ac:dyDescent="0.2">
      <c r="A40" s="5" t="s">
        <v>41</v>
      </c>
      <c r="B40" s="1" t="s">
        <v>40</v>
      </c>
      <c r="C40" s="4">
        <f>SUMIFS('2-2 to 2-10'!$Z$97:$Z$172,'2-2 to 2-10'!$A$97:$A$172,A40)</f>
        <v>0</v>
      </c>
      <c r="D40" s="4">
        <f>SUMIFS('2-2 to 2-10'!$Z$180:$Z$255,'2-2 to 2-10'!$A$180:$A$255,A40)</f>
        <v>0</v>
      </c>
      <c r="E40" s="3">
        <f t="shared" si="2"/>
        <v>0</v>
      </c>
    </row>
    <row r="41" spans="1:5" x14ac:dyDescent="0.2">
      <c r="A41" s="5" t="s">
        <v>39</v>
      </c>
      <c r="B41" s="1" t="s">
        <v>38</v>
      </c>
      <c r="C41" s="4">
        <f>SUMIFS('2-2 to 2-10'!$Z$97:$Z$172,'2-2 to 2-10'!$A$97:$A$172,A41)</f>
        <v>0</v>
      </c>
      <c r="D41" s="4">
        <f>SUMIFS('2-2 to 2-10'!$Z$180:$Z$255,'2-2 to 2-10'!$A$180:$A$255,A41)</f>
        <v>0</v>
      </c>
      <c r="E41" s="3">
        <f t="shared" si="2"/>
        <v>0</v>
      </c>
    </row>
    <row r="42" spans="1:5" x14ac:dyDescent="0.2">
      <c r="A42" s="5" t="s">
        <v>37</v>
      </c>
      <c r="B42" s="1">
        <v>120</v>
      </c>
      <c r="C42" s="4">
        <f>SUMIFS('2-2 to 2-10'!$Z$97:$Z$172,'2-2 to 2-10'!$A$97:$A$172,A42)</f>
        <v>0</v>
      </c>
      <c r="D42" s="4">
        <f>SUMIFS('2-2 to 2-10'!$Z$180:$Z$255,'2-2 to 2-10'!$A$180:$A$255,A42)</f>
        <v>0</v>
      </c>
      <c r="E42" s="3">
        <f t="shared" si="2"/>
        <v>0</v>
      </c>
    </row>
    <row r="43" spans="1:5" x14ac:dyDescent="0.2">
      <c r="A43" s="5" t="s">
        <v>36</v>
      </c>
      <c r="B43" s="1">
        <v>165</v>
      </c>
      <c r="C43" s="4">
        <f>SUMIFS('2-2 to 2-10'!$Z$97:$Z$172,'2-2 to 2-10'!$A$97:$A$172,A43)</f>
        <v>0</v>
      </c>
      <c r="D43" s="4">
        <f>SUMIFS('2-2 to 2-10'!$Z$180:$Z$255,'2-2 to 2-10'!$A$180:$A$255,A43)</f>
        <v>0</v>
      </c>
      <c r="E43" s="3">
        <f t="shared" si="2"/>
        <v>0</v>
      </c>
    </row>
    <row r="44" spans="1:5" x14ac:dyDescent="0.2">
      <c r="A44" s="5" t="s">
        <v>35</v>
      </c>
      <c r="B44" s="1" t="s">
        <v>34</v>
      </c>
      <c r="C44" s="4">
        <f>SUMIFS('2-2 to 2-10'!$Z$97:$Z$172,'2-2 to 2-10'!$A$97:$A$172,A44)</f>
        <v>0</v>
      </c>
      <c r="D44" s="4">
        <f>SUMIFS('2-2 to 2-10'!$Z$180:$Z$255,'2-2 to 2-10'!$A$180:$A$255,A44)</f>
        <v>0</v>
      </c>
      <c r="E44" s="3">
        <f t="shared" si="2"/>
        <v>0</v>
      </c>
    </row>
    <row r="45" spans="1:5" x14ac:dyDescent="0.2">
      <c r="A45" s="5" t="s">
        <v>33</v>
      </c>
      <c r="B45" s="1" t="s">
        <v>32</v>
      </c>
      <c r="C45" s="4">
        <f>SUMIFS('2-2 to 2-10'!$Z$97:$Z$172,'2-2 to 2-10'!$A$97:$A$172,A45)</f>
        <v>0</v>
      </c>
      <c r="D45" s="4">
        <f>SUMIFS('2-2 to 2-10'!$Z$180:$Z$255,'2-2 to 2-10'!$A$180:$A$255,A45)</f>
        <v>0</v>
      </c>
      <c r="E45" s="3">
        <f t="shared" si="2"/>
        <v>0</v>
      </c>
    </row>
    <row r="46" spans="1:5" x14ac:dyDescent="0.2">
      <c r="A46" s="5" t="s">
        <v>31</v>
      </c>
      <c r="B46" s="1" t="s">
        <v>30</v>
      </c>
      <c r="C46" s="4">
        <f>SUMIFS('2-2 to 2-10'!$Z$97:$Z$172,'2-2 to 2-10'!$A$97:$A$172,A46)</f>
        <v>0</v>
      </c>
      <c r="D46" s="4">
        <f>SUMIFS('2-2 to 2-10'!$Z$180:$Z$255,'2-2 to 2-10'!$A$180:$A$255,A46)</f>
        <v>0</v>
      </c>
      <c r="E46" s="3">
        <f t="shared" si="2"/>
        <v>0</v>
      </c>
    </row>
    <row r="47" spans="1:5" x14ac:dyDescent="0.2">
      <c r="A47" s="5" t="s">
        <v>29</v>
      </c>
      <c r="B47" s="1">
        <v>124</v>
      </c>
      <c r="C47" s="4">
        <f>SUMIFS('2-2 to 2-10'!$Z$97:$Z$172,'2-2 to 2-10'!$A$97:$A$172,A47)</f>
        <v>0</v>
      </c>
      <c r="D47" s="4">
        <f>SUMIFS('2-2 to 2-10'!$Z$180:$Z$255,'2-2 to 2-10'!$A$180:$A$255,A47)</f>
        <v>0</v>
      </c>
      <c r="E47" s="3">
        <f t="shared" si="2"/>
        <v>0</v>
      </c>
    </row>
    <row r="48" spans="1:5" x14ac:dyDescent="0.2">
      <c r="A48" s="5" t="s">
        <v>28</v>
      </c>
      <c r="B48" s="1" t="s">
        <v>27</v>
      </c>
      <c r="C48" s="8">
        <f>SUMIFS('2-2 to 2-10'!$Z$97:$Z$172,'2-2 to 2-10'!$A$97:$A$172,A48)</f>
        <v>0</v>
      </c>
      <c r="D48" s="8">
        <f>SUMIFS('2-2 to 2-10'!$Z$180:$Z$255,'2-2 to 2-10'!$A$180:$A$255,A48)</f>
        <v>0</v>
      </c>
      <c r="E48" s="7">
        <f t="shared" si="2"/>
        <v>0</v>
      </c>
    </row>
    <row r="49" spans="1:5" s="2" customFormat="1" x14ac:dyDescent="0.2">
      <c r="A49" s="78" t="s">
        <v>26</v>
      </c>
      <c r="B49" s="87"/>
      <c r="C49" s="89">
        <f>SUM(C38:C48)</f>
        <v>484983611.84931958</v>
      </c>
      <c r="D49" s="89">
        <f>SUM(D38:D48)</f>
        <v>480016786.8148452</v>
      </c>
      <c r="E49" s="89">
        <f>SUM(E38:E48)</f>
        <v>-4966825.0344744017</v>
      </c>
    </row>
    <row r="50" spans="1:5" x14ac:dyDescent="0.2">
      <c r="A50"/>
      <c r="E50" s="3"/>
    </row>
    <row r="51" spans="1:5" s="2" customFormat="1" x14ac:dyDescent="0.2">
      <c r="A51" s="2" t="s">
        <v>25</v>
      </c>
      <c r="B51" s="87"/>
      <c r="E51" s="89"/>
    </row>
    <row r="52" spans="1:5" x14ac:dyDescent="0.2">
      <c r="A52" s="5" t="s">
        <v>24</v>
      </c>
      <c r="B52" s="1" t="s">
        <v>23</v>
      </c>
      <c r="C52" s="4">
        <f>SUMIFS('2-2 to 2-10'!$Z$97:$Z$172,'2-2 to 2-10'!$A$97:$A$172,A52)+'2-11'!F12</f>
        <v>-72640240.615027636</v>
      </c>
      <c r="D52" s="4">
        <f>SUMIFS('2-2 to 2-10'!$Z$180:$Z$255,'2-2 to 2-10'!$A$180:$A$255,A52)+'2-11'!L12</f>
        <v>-71896315.754925281</v>
      </c>
      <c r="E52" s="3">
        <f t="shared" ref="E52:E59" si="3">D52-C52</f>
        <v>743924.86010235548</v>
      </c>
    </row>
    <row r="53" spans="1:5" x14ac:dyDescent="0.2">
      <c r="A53" s="5" t="s">
        <v>22</v>
      </c>
      <c r="B53" s="1" t="s">
        <v>21</v>
      </c>
      <c r="C53" s="4">
        <f>SUMIFS('2-2 to 2-10'!$Z$97:$Z$172,'2-2 to 2-10'!$A$97:$A$172,A53)+'2-11'!F18</f>
        <v>-12445876.898658833</v>
      </c>
      <c r="D53" s="4">
        <f>SUMIFS('2-2 to 2-10'!$Z$180:$Z$255,'2-2 to 2-10'!$A$180:$A$255,A53)+'2-11'!L18</f>
        <v>-12318415.905243967</v>
      </c>
      <c r="E53" s="3">
        <f t="shared" si="3"/>
        <v>127460.99341486581</v>
      </c>
    </row>
    <row r="54" spans="1:5" x14ac:dyDescent="0.2">
      <c r="A54" s="5" t="s">
        <v>20</v>
      </c>
      <c r="B54" s="1" t="s">
        <v>19</v>
      </c>
      <c r="C54" s="4">
        <f>SUMIFS('2-2 to 2-10'!$Z$97:$Z$172,'2-2 to 2-10'!$A$97:$A$172,A54)</f>
        <v>0</v>
      </c>
      <c r="D54" s="4">
        <f>SUMIFS('2-2 to 2-10'!$Z$180:$Z$255,'2-2 to 2-10'!$A$180:$A$255,A54)</f>
        <v>0</v>
      </c>
      <c r="E54" s="3">
        <f t="shared" si="3"/>
        <v>0</v>
      </c>
    </row>
    <row r="55" spans="1:5" x14ac:dyDescent="0.2">
      <c r="A55" s="5" t="s">
        <v>18</v>
      </c>
      <c r="B55" s="1">
        <v>255</v>
      </c>
      <c r="C55" s="4">
        <f>SUMIFS('2-2 to 2-10'!$Z$97:$Z$172,'2-2 to 2-10'!$A$97:$A$172,A55)</f>
        <v>0</v>
      </c>
      <c r="D55" s="4">
        <f>SUMIFS('2-2 to 2-10'!$Z$180:$Z$255,'2-2 to 2-10'!$A$180:$A$255,A55)</f>
        <v>0</v>
      </c>
      <c r="E55" s="3">
        <f t="shared" si="3"/>
        <v>0</v>
      </c>
    </row>
    <row r="56" spans="1:5" x14ac:dyDescent="0.2">
      <c r="A56" s="5" t="s">
        <v>17</v>
      </c>
      <c r="B56" s="1">
        <v>252</v>
      </c>
      <c r="C56" s="4">
        <f>SUMIFS('2-2 to 2-10'!$Z$97:$Z$172,'2-2 to 2-10'!$A$97:$A$172,A56)</f>
        <v>0</v>
      </c>
      <c r="D56" s="4">
        <f>SUMIFS('2-2 to 2-10'!$Z$180:$Z$255,'2-2 to 2-10'!$A$180:$A$255,A56)</f>
        <v>0</v>
      </c>
      <c r="E56" s="3">
        <f t="shared" si="3"/>
        <v>0</v>
      </c>
    </row>
    <row r="57" spans="1:5" x14ac:dyDescent="0.2">
      <c r="A57" s="5" t="s">
        <v>16</v>
      </c>
      <c r="B57" s="1">
        <v>235</v>
      </c>
      <c r="C57" s="4">
        <f>SUMIFS('2-2 to 2-10'!$Z$97:$Z$172,'2-2 to 2-10'!$A$97:$A$172,A57)</f>
        <v>0</v>
      </c>
      <c r="D57" s="4">
        <f>SUMIFS('2-2 to 2-10'!$Z$180:$Z$255,'2-2 to 2-10'!$A$180:$A$255,A57)</f>
        <v>0</v>
      </c>
      <c r="E57" s="3">
        <f t="shared" si="3"/>
        <v>0</v>
      </c>
    </row>
    <row r="58" spans="1:5" x14ac:dyDescent="0.2">
      <c r="A58" s="5" t="s">
        <v>15</v>
      </c>
      <c r="B58" s="1" t="s">
        <v>14</v>
      </c>
      <c r="C58" s="8">
        <f>SUMIFS('2-2 to 2-10'!$Z$97:$Z$172,'2-2 to 2-10'!$A$97:$A$172,A58)</f>
        <v>0</v>
      </c>
      <c r="D58" s="8">
        <f>SUMIFS('2-2 to 2-10'!$Z$180:$Z$255,'2-2 to 2-10'!$A$180:$A$255,A58)</f>
        <v>0</v>
      </c>
      <c r="E58" s="7">
        <f t="shared" si="3"/>
        <v>0</v>
      </c>
    </row>
    <row r="59" spans="1:5" s="2" customFormat="1" x14ac:dyDescent="0.2">
      <c r="A59" s="2" t="s">
        <v>13</v>
      </c>
      <c r="B59" s="87"/>
      <c r="C59" s="89">
        <f>SUM(C52:C58)</f>
        <v>-85086117.513686463</v>
      </c>
      <c r="D59" s="89">
        <f>SUM(D52:D58)</f>
        <v>-84214731.660169244</v>
      </c>
      <c r="E59" s="89">
        <f t="shared" si="3"/>
        <v>871385.85351721942</v>
      </c>
    </row>
    <row r="60" spans="1:5" x14ac:dyDescent="0.2">
      <c r="A60"/>
      <c r="E60" s="3"/>
    </row>
    <row r="61" spans="1:5" s="2" customFormat="1" x14ac:dyDescent="0.2">
      <c r="A61" s="2" t="s">
        <v>12</v>
      </c>
      <c r="B61" s="87"/>
      <c r="C61" s="89">
        <f>C49+C59</f>
        <v>399897494.3356331</v>
      </c>
      <c r="D61" s="89">
        <f>D49+D59</f>
        <v>395802055.15467596</v>
      </c>
      <c r="E61" s="89">
        <f>E49+E59</f>
        <v>-4095439.1809571823</v>
      </c>
    </row>
    <row r="62" spans="1:5" x14ac:dyDescent="0.2">
      <c r="A62"/>
      <c r="E62" s="3"/>
    </row>
    <row r="63" spans="1:5" x14ac:dyDescent="0.2">
      <c r="A63"/>
      <c r="E63" s="3"/>
    </row>
    <row r="64" spans="1:5" x14ac:dyDescent="0.2">
      <c r="A64" s="2" t="s">
        <v>11</v>
      </c>
      <c r="E64" s="3"/>
    </row>
    <row r="65" spans="1:5" x14ac:dyDescent="0.2">
      <c r="A65" s="5" t="s">
        <v>10</v>
      </c>
      <c r="E65" s="3">
        <f t="shared" ref="E65:E73" si="4">D65-C65</f>
        <v>0</v>
      </c>
    </row>
    <row r="66" spans="1:5" x14ac:dyDescent="0.2">
      <c r="A66" s="6" t="s">
        <v>9</v>
      </c>
      <c r="B66" s="1">
        <v>419</v>
      </c>
      <c r="C66" s="4">
        <f>SUMIFS('2-2 to 2-10'!$Z$97:$Z$172,'2-2 to 2-10'!$A$97:$A$172,A66)</f>
        <v>0</v>
      </c>
      <c r="D66" s="4">
        <f>SUMIFS('2-2 to 2-10'!$Z$180:$Z$255,'2-2 to 2-10'!$A$180:$A$255,A66)</f>
        <v>0</v>
      </c>
      <c r="E66" s="3">
        <f t="shared" si="4"/>
        <v>0</v>
      </c>
    </row>
    <row r="67" spans="1:5" x14ac:dyDescent="0.2">
      <c r="A67" s="6" t="s">
        <v>8</v>
      </c>
      <c r="B67" s="1" t="s">
        <v>7</v>
      </c>
      <c r="C67" s="4">
        <f>SUMIFS('2-2 to 2-10'!$Z$97:$Z$172,'2-2 to 2-10'!$A$97:$A$172,A67)</f>
        <v>0</v>
      </c>
      <c r="D67" s="4">
        <f>SUMIFS('2-2 to 2-10'!$Z$180:$Z$255,'2-2 to 2-10'!$A$180:$A$255,A67)</f>
        <v>0</v>
      </c>
      <c r="E67" s="3">
        <f t="shared" si="4"/>
        <v>0</v>
      </c>
    </row>
    <row r="68" spans="1:5" x14ac:dyDescent="0.2">
      <c r="A68" s="6" t="s">
        <v>6</v>
      </c>
      <c r="B68" s="1" t="s">
        <v>5</v>
      </c>
      <c r="C68" s="4">
        <f>SUMIFS('2-2 to 2-10'!$Z$97:$Z$172,'2-2 to 2-10'!$A$97:$A$172,A68)</f>
        <v>0</v>
      </c>
      <c r="D68" s="4">
        <f>SUMIFS('2-2 to 2-10'!$Z$180:$Z$255,'2-2 to 2-10'!$A$180:$A$255,A68)</f>
        <v>0</v>
      </c>
      <c r="E68" s="3">
        <f t="shared" si="4"/>
        <v>0</v>
      </c>
    </row>
    <row r="69" spans="1:5" x14ac:dyDescent="0.2">
      <c r="A69" s="6" t="s">
        <v>4</v>
      </c>
      <c r="B69" s="1" t="s">
        <v>3</v>
      </c>
      <c r="C69" s="4">
        <f>SUMIFS('2-2 to 2-10'!$Z$97:$Z$172,'2-2 to 2-10'!$A$97:$A$172,A69)</f>
        <v>0</v>
      </c>
      <c r="D69" s="4">
        <f>SUMIFS('2-2 to 2-10'!$Z$180:$Z$255,'2-2 to 2-10'!$A$180:$A$255,A69)</f>
        <v>0</v>
      </c>
      <c r="E69" s="3">
        <f t="shared" si="4"/>
        <v>0</v>
      </c>
    </row>
    <row r="70" spans="1:5" x14ac:dyDescent="0.2">
      <c r="A70" s="5" t="s">
        <v>2</v>
      </c>
      <c r="E70" s="3">
        <f t="shared" si="4"/>
        <v>0</v>
      </c>
    </row>
    <row r="71" spans="1:5" x14ac:dyDescent="0.2">
      <c r="A71"/>
      <c r="E71" s="3">
        <f t="shared" si="4"/>
        <v>0</v>
      </c>
    </row>
    <row r="72" spans="1:5" x14ac:dyDescent="0.2">
      <c r="A72"/>
      <c r="E72" s="3">
        <f t="shared" si="4"/>
        <v>0</v>
      </c>
    </row>
    <row r="73" spans="1:5" x14ac:dyDescent="0.2">
      <c r="A73" s="5" t="s">
        <v>1</v>
      </c>
      <c r="B73" s="1">
        <v>40910</v>
      </c>
      <c r="C73" s="4">
        <f>SUMIFS('2-2 to 2-10'!$Z$97:$Z$172,'2-2 to 2-10'!$A$97:$A$172,A73)</f>
        <v>0</v>
      </c>
      <c r="D73" s="4">
        <v>0</v>
      </c>
      <c r="E73" s="3">
        <f t="shared" si="4"/>
        <v>0</v>
      </c>
    </row>
    <row r="74" spans="1:5" s="1" customFormat="1" x14ac:dyDescent="0.2">
      <c r="A74"/>
      <c r="C74" s="3"/>
      <c r="D74" s="3"/>
      <c r="E74" s="3"/>
    </row>
    <row r="75" spans="1:5" x14ac:dyDescent="0.2">
      <c r="A75"/>
      <c r="B75" s="1" t="s">
        <v>0</v>
      </c>
      <c r="C75" s="3">
        <f>C11+C33+C49+C59+SUM(C66:C73)-'2-2 to 2-10'!Z173-SUM('2-11'!F10:F12,'2-11'!F16:F18)</f>
        <v>1.6763806343078613E-8</v>
      </c>
      <c r="D75" s="3">
        <f>D11+D33+D49+D59+SUM(D66:D73)-'2-2 to 2-10'!Z256-SUM('2-11'!L10:L12,'2-11'!L16:L18)</f>
        <v>0</v>
      </c>
    </row>
    <row r="76" spans="1:5" x14ac:dyDescent="0.2">
      <c r="A76"/>
    </row>
    <row r="77" spans="1:5" x14ac:dyDescent="0.2">
      <c r="A77"/>
    </row>
    <row r="78" spans="1:5" x14ac:dyDescent="0.2">
      <c r="A78"/>
    </row>
  </sheetData>
  <mergeCells count="1">
    <mergeCell ref="C5:E5"/>
  </mergeCells>
  <pageMargins left="0.7" right="0.7" top="0.75" bottom="0.75" header="0.3" footer="0.3"/>
  <pageSetup scale="70" orientation="portrait" r:id="rId1"/>
  <rowBreaks count="1" manualBreakCount="1">
    <brk id="74" max="16383" man="1"/>
  </rowBreaks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E051B-734C-4469-B2B2-1952E0FF47FF}">
  <dimension ref="A1:AA257"/>
  <sheetViews>
    <sheetView view="pageBreakPreview" zoomScale="80" zoomScaleNormal="80" zoomScaleSheetLayoutView="80" workbookViewId="0">
      <selection activeCell="B32" sqref="B32"/>
    </sheetView>
  </sheetViews>
  <sheetFormatPr defaultRowHeight="12.75" x14ac:dyDescent="0.2"/>
  <cols>
    <col min="1" max="1" width="27.140625" customWidth="1"/>
    <col min="2" max="2" width="10.7109375" style="9" customWidth="1"/>
    <col min="3" max="3" width="11" style="9" customWidth="1"/>
    <col min="4" max="4" width="18.28515625" style="9" customWidth="1"/>
    <col min="5" max="5" width="16.5703125" style="9" customWidth="1"/>
    <col min="6" max="6" width="16.7109375" style="9" customWidth="1"/>
    <col min="7" max="10" width="13.5703125" style="9" customWidth="1"/>
    <col min="11" max="11" width="17.28515625" style="9" customWidth="1"/>
    <col min="12" max="12" width="18.42578125" style="9" customWidth="1"/>
    <col min="13" max="13" width="15.42578125" style="9" customWidth="1"/>
    <col min="14" max="15" width="16" style="9" customWidth="1"/>
    <col min="16" max="16" width="14.85546875" style="9" customWidth="1"/>
    <col min="17" max="18" width="13.5703125" style="9" customWidth="1"/>
    <col min="19" max="19" width="18.28515625" customWidth="1"/>
    <col min="20" max="20" width="15.7109375" customWidth="1"/>
    <col min="21" max="23" width="14" style="9" customWidth="1"/>
    <col min="24" max="24" width="15.7109375" style="9" customWidth="1"/>
    <col min="25" max="25" width="14" style="9" customWidth="1"/>
    <col min="26" max="26" width="19.7109375" customWidth="1"/>
    <col min="27" max="27" width="19.42578125" customWidth="1"/>
  </cols>
  <sheetData>
    <row r="1" spans="1:26" x14ac:dyDescent="0.2">
      <c r="A1" s="2" t="s">
        <v>95</v>
      </c>
      <c r="B1" s="39"/>
    </row>
    <row r="2" spans="1:26" x14ac:dyDescent="0.2">
      <c r="A2" s="2" t="s">
        <v>174</v>
      </c>
      <c r="B2" s="39"/>
    </row>
    <row r="3" spans="1:26" x14ac:dyDescent="0.2">
      <c r="A3" s="2" t="s">
        <v>175</v>
      </c>
      <c r="B3" s="39"/>
    </row>
    <row r="4" spans="1:26" x14ac:dyDescent="0.2">
      <c r="A4" s="2" t="s">
        <v>176</v>
      </c>
      <c r="B4" s="39"/>
    </row>
    <row r="5" spans="1:26" ht="13.5" thickBot="1" x14ac:dyDescent="0.25">
      <c r="B5" s="39"/>
      <c r="E5" s="94" t="s">
        <v>177</v>
      </c>
      <c r="F5" s="94"/>
      <c r="G5" s="94"/>
      <c r="H5" s="94"/>
      <c r="I5" s="94"/>
      <c r="J5" s="94"/>
      <c r="K5" s="94"/>
      <c r="L5" s="94" t="s">
        <v>177</v>
      </c>
      <c r="M5" s="94"/>
      <c r="N5" s="94"/>
      <c r="O5" s="94"/>
      <c r="P5" s="94"/>
      <c r="Q5" s="94"/>
      <c r="R5" s="94"/>
      <c r="U5" s="94" t="s">
        <v>177</v>
      </c>
      <c r="V5" s="94"/>
      <c r="W5" s="94"/>
      <c r="X5" s="94"/>
      <c r="Y5" s="94"/>
    </row>
    <row r="6" spans="1:26" ht="13.5" thickBot="1" x14ac:dyDescent="0.25">
      <c r="E6" s="91" t="s">
        <v>153</v>
      </c>
      <c r="F6" s="92"/>
      <c r="G6" s="92"/>
      <c r="H6" s="92"/>
      <c r="I6" s="92"/>
      <c r="J6" s="92"/>
      <c r="K6" s="93"/>
      <c r="L6" s="91" t="s">
        <v>153</v>
      </c>
      <c r="M6" s="92"/>
      <c r="N6" s="92"/>
      <c r="O6" s="92"/>
      <c r="P6" s="92"/>
      <c r="Q6" s="92"/>
      <c r="R6" s="93"/>
      <c r="U6" s="91" t="s">
        <v>152</v>
      </c>
      <c r="V6" s="92"/>
      <c r="W6" s="92"/>
      <c r="X6" s="92"/>
      <c r="Y6" s="93"/>
    </row>
    <row r="7" spans="1:26" x14ac:dyDescent="0.2">
      <c r="E7" s="37" t="s">
        <v>151</v>
      </c>
      <c r="F7" s="37" t="s">
        <v>150</v>
      </c>
      <c r="G7" s="37">
        <v>4.9000000000000004</v>
      </c>
      <c r="H7" s="38">
        <v>4.0999999999999996</v>
      </c>
      <c r="I7" s="37">
        <v>4.13</v>
      </c>
      <c r="J7" s="37">
        <v>5.4</v>
      </c>
      <c r="K7" s="37" t="s">
        <v>149</v>
      </c>
      <c r="L7" s="37" t="s">
        <v>148</v>
      </c>
      <c r="M7" s="37">
        <v>6.3</v>
      </c>
      <c r="N7" s="37">
        <v>8.1</v>
      </c>
      <c r="O7" s="37" t="s">
        <v>147</v>
      </c>
      <c r="P7" s="49">
        <v>8.1010000000000009</v>
      </c>
      <c r="Q7" s="37">
        <v>8.11</v>
      </c>
      <c r="R7" s="37" t="s">
        <v>146</v>
      </c>
      <c r="U7" s="37" t="s">
        <v>145</v>
      </c>
      <c r="V7" s="37" t="s">
        <v>144</v>
      </c>
      <c r="W7" s="37" t="s">
        <v>143</v>
      </c>
      <c r="X7" s="37" t="s">
        <v>142</v>
      </c>
      <c r="Y7" s="37">
        <v>14.9</v>
      </c>
    </row>
    <row r="8" spans="1:26" s="47" customFormat="1" ht="63.75" x14ac:dyDescent="0.2">
      <c r="A8" s="48" t="s">
        <v>141</v>
      </c>
      <c r="B8" s="36" t="s">
        <v>94</v>
      </c>
      <c r="C8" s="36" t="s">
        <v>101</v>
      </c>
      <c r="D8" s="35" t="s">
        <v>100</v>
      </c>
      <c r="E8" s="34" t="s">
        <v>140</v>
      </c>
      <c r="F8" s="34" t="s">
        <v>139</v>
      </c>
      <c r="G8" s="34" t="s">
        <v>138</v>
      </c>
      <c r="H8" s="34" t="s">
        <v>137</v>
      </c>
      <c r="I8" s="34" t="s">
        <v>136</v>
      </c>
      <c r="J8" s="34" t="s">
        <v>135</v>
      </c>
      <c r="K8" s="34" t="s">
        <v>134</v>
      </c>
      <c r="L8" s="34" t="s">
        <v>133</v>
      </c>
      <c r="M8" s="34" t="s">
        <v>132</v>
      </c>
      <c r="N8" s="34" t="s">
        <v>131</v>
      </c>
      <c r="O8" s="34" t="s">
        <v>130</v>
      </c>
      <c r="P8" s="34" t="s">
        <v>129</v>
      </c>
      <c r="Q8" s="34" t="s">
        <v>128</v>
      </c>
      <c r="R8" s="34" t="s">
        <v>127</v>
      </c>
      <c r="S8" s="33" t="s">
        <v>126</v>
      </c>
      <c r="U8" s="34" t="s">
        <v>125</v>
      </c>
      <c r="V8" s="34" t="s">
        <v>124</v>
      </c>
      <c r="W8" s="34" t="s">
        <v>123</v>
      </c>
      <c r="X8" s="34" t="s">
        <v>122</v>
      </c>
      <c r="Y8" s="34" t="s">
        <v>121</v>
      </c>
      <c r="Z8" s="33" t="s">
        <v>120</v>
      </c>
    </row>
    <row r="9" spans="1:26" x14ac:dyDescent="0.2">
      <c r="A9" t="s">
        <v>80</v>
      </c>
      <c r="B9" s="88">
        <v>500</v>
      </c>
      <c r="C9" s="88" t="s">
        <v>104</v>
      </c>
      <c r="D9" s="30">
        <v>12354.28</v>
      </c>
      <c r="E9" s="29">
        <v>29643.571473801672</v>
      </c>
      <c r="F9" s="29">
        <v>126304.31993767155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5">
        <f t="shared" ref="S9:S40" si="0">SUM(D9:R9)</f>
        <v>168302.17141147322</v>
      </c>
      <c r="U9" s="29">
        <v>51660.52234983434</v>
      </c>
      <c r="V9" s="29">
        <v>0</v>
      </c>
      <c r="W9" s="29">
        <v>0</v>
      </c>
      <c r="X9" s="29">
        <v>0</v>
      </c>
      <c r="Y9" s="29">
        <v>0</v>
      </c>
      <c r="Z9" s="25">
        <f t="shared" ref="Z9:Z40" si="1">SUM(S9:Y9)</f>
        <v>219962.69376130757</v>
      </c>
    </row>
    <row r="10" spans="1:26" x14ac:dyDescent="0.2">
      <c r="A10" t="s">
        <v>80</v>
      </c>
      <c r="B10" s="88">
        <v>501</v>
      </c>
      <c r="C10" s="88" t="s">
        <v>107</v>
      </c>
      <c r="D10" s="29">
        <v>-89328.97</v>
      </c>
      <c r="E10" s="29">
        <v>1109.6383172413114</v>
      </c>
      <c r="F10" s="29">
        <v>4727.909157633364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5">
        <f t="shared" si="0"/>
        <v>-83491.422525125337</v>
      </c>
      <c r="U10" s="29">
        <v>1933.7917881703108</v>
      </c>
      <c r="V10" s="29"/>
      <c r="W10" s="29"/>
      <c r="X10" s="29"/>
      <c r="Y10" s="29"/>
      <c r="Z10" s="25">
        <f t="shared" si="1"/>
        <v>-81557.63073695502</v>
      </c>
    </row>
    <row r="11" spans="1:26" x14ac:dyDescent="0.2">
      <c r="A11" t="s">
        <v>80</v>
      </c>
      <c r="B11" s="88">
        <v>502</v>
      </c>
      <c r="C11" s="88" t="s">
        <v>104</v>
      </c>
      <c r="D11" s="30">
        <v>85312.82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5">
        <f t="shared" si="0"/>
        <v>85312.82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25">
        <f t="shared" si="1"/>
        <v>85312.82</v>
      </c>
    </row>
    <row r="12" spans="1:26" x14ac:dyDescent="0.2">
      <c r="A12" t="s">
        <v>80</v>
      </c>
      <c r="B12" s="88">
        <v>506</v>
      </c>
      <c r="C12" s="88" t="s">
        <v>104</v>
      </c>
      <c r="D12" s="30">
        <v>1806964.42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5">
        <f t="shared" si="0"/>
        <v>1806964.42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5">
        <f t="shared" si="1"/>
        <v>1806964.42</v>
      </c>
    </row>
    <row r="13" spans="1:26" x14ac:dyDescent="0.2">
      <c r="A13" t="s">
        <v>80</v>
      </c>
      <c r="B13" s="88">
        <v>507</v>
      </c>
      <c r="C13" s="88" t="s">
        <v>104</v>
      </c>
      <c r="D13" s="30">
        <v>7559.84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5">
        <f t="shared" si="0"/>
        <v>7559.84</v>
      </c>
      <c r="U13" s="29">
        <v>0</v>
      </c>
      <c r="V13" s="29">
        <v>0</v>
      </c>
      <c r="W13" s="29">
        <v>0</v>
      </c>
      <c r="X13" s="29">
        <v>0</v>
      </c>
      <c r="Y13" s="29">
        <v>0</v>
      </c>
      <c r="Z13" s="25">
        <f t="shared" si="1"/>
        <v>7559.84</v>
      </c>
    </row>
    <row r="14" spans="1:26" x14ac:dyDescent="0.2">
      <c r="A14" t="s">
        <v>80</v>
      </c>
      <c r="B14" s="88">
        <v>511</v>
      </c>
      <c r="C14" s="88" t="s">
        <v>104</v>
      </c>
      <c r="D14" s="30">
        <v>656100.53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5">
        <f t="shared" si="0"/>
        <v>656100.53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5">
        <f t="shared" si="1"/>
        <v>656100.53</v>
      </c>
    </row>
    <row r="15" spans="1:26" x14ac:dyDescent="0.2">
      <c r="A15" t="s">
        <v>80</v>
      </c>
      <c r="B15" s="88">
        <v>512</v>
      </c>
      <c r="C15" s="88" t="s">
        <v>104</v>
      </c>
      <c r="D15" s="30">
        <v>74705.62</v>
      </c>
      <c r="E15" s="29">
        <v>2532.3703794974181</v>
      </c>
      <c r="F15" s="29">
        <v>10789.837482821542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5">
        <f t="shared" si="0"/>
        <v>88027.827862318954</v>
      </c>
      <c r="U15" s="29">
        <v>4413.2191258972916</v>
      </c>
      <c r="V15" s="29">
        <v>0</v>
      </c>
      <c r="W15" s="29">
        <v>0</v>
      </c>
      <c r="X15" s="29">
        <v>0</v>
      </c>
      <c r="Y15" s="29">
        <v>0</v>
      </c>
      <c r="Z15" s="25">
        <f t="shared" si="1"/>
        <v>92441.046988216243</v>
      </c>
    </row>
    <row r="16" spans="1:26" x14ac:dyDescent="0.2">
      <c r="A16" t="s">
        <v>80</v>
      </c>
      <c r="B16" s="88">
        <v>513</v>
      </c>
      <c r="C16" s="88" t="s">
        <v>104</v>
      </c>
      <c r="D16" s="30">
        <v>245118.06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5">
        <f t="shared" si="0"/>
        <v>245118.06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5">
        <f t="shared" si="1"/>
        <v>245118.06</v>
      </c>
    </row>
    <row r="17" spans="1:26" x14ac:dyDescent="0.2">
      <c r="A17" t="s">
        <v>80</v>
      </c>
      <c r="B17" s="88">
        <v>514</v>
      </c>
      <c r="C17" s="88" t="s">
        <v>104</v>
      </c>
      <c r="D17" s="30">
        <v>37756.910000000003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5">
        <f t="shared" si="0"/>
        <v>37756.910000000003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5">
        <f t="shared" si="1"/>
        <v>37756.910000000003</v>
      </c>
    </row>
    <row r="18" spans="1:26" x14ac:dyDescent="0.2">
      <c r="A18" t="s">
        <v>76</v>
      </c>
      <c r="B18" s="88">
        <v>535</v>
      </c>
      <c r="C18" s="88" t="s">
        <v>105</v>
      </c>
      <c r="D18" s="30">
        <v>8171998.96</v>
      </c>
      <c r="E18" s="29">
        <v>153661.12439285425</v>
      </c>
      <c r="F18" s="29">
        <v>654714.08647402097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5">
        <f t="shared" si="0"/>
        <v>8980374.170866875</v>
      </c>
      <c r="U18" s="29">
        <v>267788.71628249454</v>
      </c>
      <c r="V18" s="29">
        <v>0</v>
      </c>
      <c r="W18" s="29">
        <v>0</v>
      </c>
      <c r="X18" s="29">
        <v>0</v>
      </c>
      <c r="Y18" s="29">
        <v>0</v>
      </c>
      <c r="Z18" s="25">
        <f t="shared" si="1"/>
        <v>9248162.8871493693</v>
      </c>
    </row>
    <row r="19" spans="1:26" x14ac:dyDescent="0.2">
      <c r="A19" t="s">
        <v>76</v>
      </c>
      <c r="B19" s="88">
        <v>535</v>
      </c>
      <c r="C19" s="88" t="s">
        <v>106</v>
      </c>
      <c r="D19" s="30">
        <v>2334426.16</v>
      </c>
      <c r="E19" s="29">
        <v>103083.78523355893</v>
      </c>
      <c r="F19" s="29">
        <v>439215.88200100552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5">
        <f t="shared" si="0"/>
        <v>2876725.8272345648</v>
      </c>
      <c r="U19" s="29">
        <v>179646.44360313439</v>
      </c>
      <c r="V19" s="29">
        <v>0</v>
      </c>
      <c r="W19" s="29">
        <v>0</v>
      </c>
      <c r="X19" s="29">
        <v>0</v>
      </c>
      <c r="Y19" s="29">
        <v>0</v>
      </c>
      <c r="Z19" s="25">
        <f t="shared" si="1"/>
        <v>3056372.2708376991</v>
      </c>
    </row>
    <row r="20" spans="1:26" x14ac:dyDescent="0.2">
      <c r="A20" t="s">
        <v>76</v>
      </c>
      <c r="B20" s="88">
        <v>536</v>
      </c>
      <c r="C20" s="88" t="s">
        <v>105</v>
      </c>
      <c r="D20" s="30">
        <v>164925.85999999999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5">
        <f t="shared" si="0"/>
        <v>164925.85999999999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5">
        <f t="shared" si="1"/>
        <v>164925.85999999999</v>
      </c>
    </row>
    <row r="21" spans="1:26" x14ac:dyDescent="0.2">
      <c r="A21" t="s">
        <v>76</v>
      </c>
      <c r="B21" s="88">
        <v>537</v>
      </c>
      <c r="C21" s="88" t="s">
        <v>105</v>
      </c>
      <c r="D21" s="30">
        <v>4302813.8899999997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5">
        <f t="shared" si="0"/>
        <v>4302813.8899999997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5">
        <f t="shared" si="1"/>
        <v>4302813.8899999997</v>
      </c>
    </row>
    <row r="22" spans="1:26" x14ac:dyDescent="0.2">
      <c r="A22" t="s">
        <v>76</v>
      </c>
      <c r="B22" s="88">
        <v>537</v>
      </c>
      <c r="C22" s="88" t="s">
        <v>106</v>
      </c>
      <c r="D22" s="30">
        <v>327472.55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5">
        <f t="shared" si="0"/>
        <v>327472.55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5">
        <f t="shared" si="1"/>
        <v>327472.55</v>
      </c>
    </row>
    <row r="23" spans="1:26" x14ac:dyDescent="0.2">
      <c r="A23" t="s">
        <v>76</v>
      </c>
      <c r="B23" s="88">
        <v>539</v>
      </c>
      <c r="C23" s="88" t="s">
        <v>105</v>
      </c>
      <c r="D23" s="30">
        <v>12449498.189999999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5">
        <f t="shared" si="0"/>
        <v>12449498.189999999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5">
        <f t="shared" si="1"/>
        <v>12449498.189999999</v>
      </c>
    </row>
    <row r="24" spans="1:26" x14ac:dyDescent="0.2">
      <c r="A24" t="s">
        <v>76</v>
      </c>
      <c r="B24" s="88">
        <v>539</v>
      </c>
      <c r="C24" s="88" t="s">
        <v>106</v>
      </c>
      <c r="D24" s="30">
        <v>6504788.2000000002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5">
        <f t="shared" si="0"/>
        <v>6504788.2000000002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5">
        <f t="shared" si="1"/>
        <v>6504788.2000000002</v>
      </c>
    </row>
    <row r="25" spans="1:26" x14ac:dyDescent="0.2">
      <c r="A25" t="s">
        <v>76</v>
      </c>
      <c r="B25" s="88">
        <v>540</v>
      </c>
      <c r="C25" s="88" t="s">
        <v>105</v>
      </c>
      <c r="D25" s="30">
        <v>2139319.4900000002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5">
        <f t="shared" si="0"/>
        <v>2139319.4900000002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5">
        <f t="shared" si="1"/>
        <v>2139319.4900000002</v>
      </c>
    </row>
    <row r="26" spans="1:26" x14ac:dyDescent="0.2">
      <c r="A26" t="s">
        <v>76</v>
      </c>
      <c r="B26" s="88">
        <v>540</v>
      </c>
      <c r="C26" s="88" t="s">
        <v>106</v>
      </c>
      <c r="D26" s="30">
        <v>91790.99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5">
        <f t="shared" si="0"/>
        <v>91790.99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5">
        <f t="shared" si="1"/>
        <v>91790.99</v>
      </c>
    </row>
    <row r="27" spans="1:26" x14ac:dyDescent="0.2">
      <c r="A27" t="s">
        <v>76</v>
      </c>
      <c r="B27" s="88">
        <v>541</v>
      </c>
      <c r="C27" s="88" t="s">
        <v>105</v>
      </c>
      <c r="D27" s="30">
        <v>381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5">
        <f t="shared" si="0"/>
        <v>381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5">
        <f t="shared" si="1"/>
        <v>381</v>
      </c>
    </row>
    <row r="28" spans="1:26" x14ac:dyDescent="0.2">
      <c r="A28" t="s">
        <v>76</v>
      </c>
      <c r="B28" s="88">
        <v>542</v>
      </c>
      <c r="C28" s="88" t="s">
        <v>105</v>
      </c>
      <c r="D28" s="30">
        <v>856844.23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5">
        <f t="shared" si="0"/>
        <v>856844.23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5">
        <f t="shared" si="1"/>
        <v>856844.23</v>
      </c>
    </row>
    <row r="29" spans="1:26" x14ac:dyDescent="0.2">
      <c r="A29" t="s">
        <v>76</v>
      </c>
      <c r="B29" s="88">
        <v>542</v>
      </c>
      <c r="C29" s="88" t="s">
        <v>106</v>
      </c>
      <c r="D29" s="30">
        <v>21068.9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5">
        <f t="shared" si="0"/>
        <v>21068.9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5">
        <f t="shared" si="1"/>
        <v>21068.9</v>
      </c>
    </row>
    <row r="30" spans="1:26" x14ac:dyDescent="0.2">
      <c r="A30" t="s">
        <v>76</v>
      </c>
      <c r="B30" s="88">
        <v>543</v>
      </c>
      <c r="C30" s="88" t="s">
        <v>105</v>
      </c>
      <c r="D30" s="30">
        <v>679081.76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5">
        <f t="shared" si="0"/>
        <v>679081.76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5">
        <f t="shared" si="1"/>
        <v>679081.76</v>
      </c>
    </row>
    <row r="31" spans="1:26" x14ac:dyDescent="0.2">
      <c r="A31" t="s">
        <v>76</v>
      </c>
      <c r="B31" s="88">
        <v>543</v>
      </c>
      <c r="C31" s="88" t="s">
        <v>106</v>
      </c>
      <c r="D31" s="30">
        <v>237858.41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5">
        <f t="shared" si="0"/>
        <v>237858.41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5">
        <f t="shared" si="1"/>
        <v>237858.41</v>
      </c>
    </row>
    <row r="32" spans="1:26" x14ac:dyDescent="0.2">
      <c r="A32" t="s">
        <v>76</v>
      </c>
      <c r="B32" s="88">
        <v>544</v>
      </c>
      <c r="C32" s="88" t="s">
        <v>105</v>
      </c>
      <c r="D32" s="30">
        <v>955814.5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5">
        <f t="shared" si="0"/>
        <v>955814.5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5">
        <f t="shared" si="1"/>
        <v>955814.5</v>
      </c>
    </row>
    <row r="33" spans="1:26" x14ac:dyDescent="0.2">
      <c r="A33" t="s">
        <v>76</v>
      </c>
      <c r="B33" s="88">
        <v>544</v>
      </c>
      <c r="C33" s="88" t="s">
        <v>106</v>
      </c>
      <c r="D33" s="30">
        <v>290173.15999999997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5">
        <f t="shared" si="0"/>
        <v>290173.15999999997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5">
        <f t="shared" si="1"/>
        <v>290173.15999999997</v>
      </c>
    </row>
    <row r="34" spans="1:26" x14ac:dyDescent="0.2">
      <c r="A34" t="s">
        <v>76</v>
      </c>
      <c r="B34" s="88">
        <v>545</v>
      </c>
      <c r="C34" s="88" t="s">
        <v>104</v>
      </c>
      <c r="D34" s="30">
        <v>-25151000</v>
      </c>
      <c r="E34" s="29">
        <v>0</v>
      </c>
      <c r="F34" s="29">
        <v>0</v>
      </c>
      <c r="G34" s="29">
        <v>0</v>
      </c>
      <c r="H34" s="29">
        <v>25151000</v>
      </c>
      <c r="I34" s="29">
        <v>1326125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7187.5975000000399</v>
      </c>
      <c r="S34" s="25">
        <f t="shared" si="0"/>
        <v>1333312.5975000001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5">
        <f t="shared" si="1"/>
        <v>1333312.5975000001</v>
      </c>
    </row>
    <row r="35" spans="1:26" x14ac:dyDescent="0.2">
      <c r="A35" t="s">
        <v>76</v>
      </c>
      <c r="B35" s="88">
        <v>545</v>
      </c>
      <c r="C35" s="88" t="s">
        <v>105</v>
      </c>
      <c r="D35" s="30">
        <v>2956568.2</v>
      </c>
      <c r="E35" s="29">
        <v>26539.49945222279</v>
      </c>
      <c r="F35" s="29">
        <v>113078.59556537159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5">
        <f t="shared" si="0"/>
        <v>3096186.2950175945</v>
      </c>
      <c r="U35" s="29">
        <v>46250.985844154107</v>
      </c>
      <c r="V35" s="29">
        <v>0</v>
      </c>
      <c r="W35" s="29">
        <v>0</v>
      </c>
      <c r="X35" s="29">
        <v>0</v>
      </c>
      <c r="Y35" s="29">
        <v>0</v>
      </c>
      <c r="Z35" s="25">
        <f t="shared" si="1"/>
        <v>3142437.2808617484</v>
      </c>
    </row>
    <row r="36" spans="1:26" x14ac:dyDescent="0.2">
      <c r="A36" t="s">
        <v>76</v>
      </c>
      <c r="B36" s="88">
        <v>545</v>
      </c>
      <c r="C36" s="88" t="s">
        <v>106</v>
      </c>
      <c r="D36" s="30">
        <v>863019.17</v>
      </c>
      <c r="E36" s="29">
        <v>5194.7805121761994</v>
      </c>
      <c r="F36" s="29">
        <v>22133.743917994194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5">
        <f t="shared" si="0"/>
        <v>890347.69443017046</v>
      </c>
      <c r="U36" s="29">
        <v>9053.061470306895</v>
      </c>
      <c r="V36" s="29">
        <v>0</v>
      </c>
      <c r="W36" s="29">
        <v>0</v>
      </c>
      <c r="X36" s="29">
        <v>0</v>
      </c>
      <c r="Y36" s="29">
        <v>0</v>
      </c>
      <c r="Z36" s="25">
        <f t="shared" si="1"/>
        <v>899400.75590047741</v>
      </c>
    </row>
    <row r="37" spans="1:26" x14ac:dyDescent="0.2">
      <c r="A37" t="s">
        <v>74</v>
      </c>
      <c r="B37" s="88">
        <v>548</v>
      </c>
      <c r="C37" s="88" t="s">
        <v>104</v>
      </c>
      <c r="D37" s="30">
        <v>204983.77</v>
      </c>
      <c r="E37" s="29">
        <v>37018.570675582741</v>
      </c>
      <c r="F37" s="29">
        <v>157727.46540936554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5">
        <f t="shared" si="0"/>
        <v>399729.80608494824</v>
      </c>
      <c r="U37" s="29">
        <v>64513.100232709818</v>
      </c>
      <c r="V37" s="29">
        <v>0</v>
      </c>
      <c r="W37" s="29">
        <v>0</v>
      </c>
      <c r="X37" s="29">
        <v>0</v>
      </c>
      <c r="Y37" s="29">
        <v>0</v>
      </c>
      <c r="Z37" s="25">
        <f t="shared" si="1"/>
        <v>464242.90631765808</v>
      </c>
    </row>
    <row r="38" spans="1:26" x14ac:dyDescent="0.2">
      <c r="A38" t="s">
        <v>74</v>
      </c>
      <c r="B38" s="88">
        <v>549</v>
      </c>
      <c r="C38" s="88" t="s">
        <v>104</v>
      </c>
      <c r="D38" s="30">
        <v>6575848.0800000001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1643675</v>
      </c>
      <c r="R38" s="29">
        <v>8908.7184999999808</v>
      </c>
      <c r="S38" s="25">
        <f t="shared" si="0"/>
        <v>8228431.7985000005</v>
      </c>
      <c r="U38" s="29">
        <v>0</v>
      </c>
      <c r="V38" s="29">
        <v>0</v>
      </c>
      <c r="W38" s="29">
        <v>0</v>
      </c>
      <c r="X38" s="29">
        <v>0</v>
      </c>
      <c r="Y38" s="29">
        <v>4957899</v>
      </c>
      <c r="Z38" s="25">
        <f t="shared" si="1"/>
        <v>13186330.798500001</v>
      </c>
    </row>
    <row r="39" spans="1:26" x14ac:dyDescent="0.2">
      <c r="A39" t="s">
        <v>74</v>
      </c>
      <c r="B39" s="88">
        <v>550</v>
      </c>
      <c r="C39" s="88" t="s">
        <v>104</v>
      </c>
      <c r="D39" s="30">
        <v>10462072.23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5">
        <f t="shared" si="0"/>
        <v>10462072.23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5">
        <f t="shared" si="1"/>
        <v>10462072.23</v>
      </c>
    </row>
    <row r="40" spans="1:26" x14ac:dyDescent="0.2">
      <c r="A40" t="s">
        <v>74</v>
      </c>
      <c r="B40" s="88">
        <v>553</v>
      </c>
      <c r="C40" s="88" t="s">
        <v>104</v>
      </c>
      <c r="D40" s="30">
        <v>16395625.220000001</v>
      </c>
      <c r="E40" s="29">
        <v>4459.3627950784621</v>
      </c>
      <c r="F40" s="29">
        <v>19000.301150808213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5">
        <f t="shared" si="0"/>
        <v>16419084.883945888</v>
      </c>
      <c r="U40" s="29">
        <v>7771.432384413235</v>
      </c>
      <c r="V40" s="29">
        <v>0</v>
      </c>
      <c r="W40" s="29">
        <v>0</v>
      </c>
      <c r="X40" s="29">
        <v>0</v>
      </c>
      <c r="Y40" s="29">
        <v>0</v>
      </c>
      <c r="Z40" s="25">
        <f t="shared" si="1"/>
        <v>16426856.316330301</v>
      </c>
    </row>
    <row r="41" spans="1:26" x14ac:dyDescent="0.2">
      <c r="A41" t="s">
        <v>74</v>
      </c>
      <c r="B41" s="88">
        <v>554</v>
      </c>
      <c r="C41" s="88" t="s">
        <v>104</v>
      </c>
      <c r="D41" s="30">
        <v>1199050.2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5">
        <f t="shared" ref="S41:S72" si="2">SUM(D41:R41)</f>
        <v>1199050.2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5">
        <f t="shared" ref="Z41:Z72" si="3">SUM(S41:Y41)</f>
        <v>1199050.2</v>
      </c>
    </row>
    <row r="42" spans="1:26" x14ac:dyDescent="0.2">
      <c r="A42" t="s">
        <v>74</v>
      </c>
      <c r="B42" s="88">
        <v>556</v>
      </c>
      <c r="C42" s="88" t="s">
        <v>104</v>
      </c>
      <c r="D42" s="30">
        <v>1089056.33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5">
        <f t="shared" si="2"/>
        <v>1089056.33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5">
        <f t="shared" si="3"/>
        <v>1089056.33</v>
      </c>
    </row>
    <row r="43" spans="1:26" x14ac:dyDescent="0.2">
      <c r="A43" t="s">
        <v>74</v>
      </c>
      <c r="B43" s="88">
        <v>557</v>
      </c>
      <c r="C43" s="88" t="s">
        <v>104</v>
      </c>
      <c r="D43" s="30">
        <v>27036402.73</v>
      </c>
      <c r="E43" s="29">
        <v>343354.14512975822</v>
      </c>
      <c r="F43" s="29">
        <v>1462951.6499630141</v>
      </c>
      <c r="G43" s="29">
        <v>-91613.599999999627</v>
      </c>
      <c r="H43" s="29">
        <v>0</v>
      </c>
      <c r="I43" s="29">
        <v>0</v>
      </c>
      <c r="J43" s="29">
        <v>1430555.4749999999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5">
        <f t="shared" si="2"/>
        <v>30181650.400092773</v>
      </c>
      <c r="U43" s="29">
        <v>598371.03312805819</v>
      </c>
      <c r="V43" s="29">
        <v>0</v>
      </c>
      <c r="W43" s="29">
        <v>0</v>
      </c>
      <c r="X43" s="29">
        <v>0</v>
      </c>
      <c r="Y43" s="29">
        <v>0</v>
      </c>
      <c r="Z43" s="25">
        <f t="shared" si="3"/>
        <v>30780021.43322083</v>
      </c>
    </row>
    <row r="44" spans="1:26" x14ac:dyDescent="0.2">
      <c r="A44" t="s">
        <v>59</v>
      </c>
      <c r="B44" s="88" t="s">
        <v>119</v>
      </c>
      <c r="C44" s="88" t="s">
        <v>105</v>
      </c>
      <c r="D44" s="30">
        <v>22099077.09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462983.91454350948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2509.3728168258203</v>
      </c>
      <c r="S44" s="25">
        <f t="shared" si="2"/>
        <v>22564570.377360336</v>
      </c>
      <c r="U44" s="29">
        <v>0</v>
      </c>
      <c r="V44" s="29">
        <v>0</v>
      </c>
      <c r="W44" s="29">
        <v>165099.85047285259</v>
      </c>
      <c r="X44" s="29">
        <v>0</v>
      </c>
      <c r="Y44" s="29">
        <v>0</v>
      </c>
      <c r="Z44" s="25">
        <f t="shared" si="3"/>
        <v>22729670.227833189</v>
      </c>
    </row>
    <row r="45" spans="1:26" x14ac:dyDescent="0.2">
      <c r="A45" t="s">
        <v>59</v>
      </c>
      <c r="B45" s="88" t="s">
        <v>119</v>
      </c>
      <c r="C45" s="88" t="s">
        <v>106</v>
      </c>
      <c r="D45" s="30">
        <v>8925418.6300000008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1256486.787997257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6810.1583909451792</v>
      </c>
      <c r="S45" s="25">
        <f t="shared" si="2"/>
        <v>10188715.576388203</v>
      </c>
      <c r="U45" s="29">
        <v>0</v>
      </c>
      <c r="V45" s="29">
        <v>0</v>
      </c>
      <c r="W45" s="29">
        <v>932269.74241526984</v>
      </c>
      <c r="X45" s="29">
        <v>0</v>
      </c>
      <c r="Y45" s="29">
        <v>0</v>
      </c>
      <c r="Z45" s="25">
        <f t="shared" si="3"/>
        <v>11120985.318803472</v>
      </c>
    </row>
    <row r="46" spans="1:26" x14ac:dyDescent="0.2">
      <c r="A46" t="s">
        <v>59</v>
      </c>
      <c r="B46" s="88" t="s">
        <v>118</v>
      </c>
      <c r="C46" s="88" t="s">
        <v>104</v>
      </c>
      <c r="D46" s="30">
        <v>83040.2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4597359.0664143162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1224632.5447295106</v>
      </c>
      <c r="R46" s="29">
        <v>31555.194532399415</v>
      </c>
      <c r="S46" s="25">
        <f t="shared" si="2"/>
        <v>5936587.0056762258</v>
      </c>
      <c r="U46" s="29">
        <v>0</v>
      </c>
      <c r="V46" s="29">
        <v>0</v>
      </c>
      <c r="W46" s="29">
        <v>0</v>
      </c>
      <c r="X46" s="29">
        <v>0</v>
      </c>
      <c r="Y46" s="29">
        <v>29887881.207139377</v>
      </c>
      <c r="Z46" s="25">
        <f t="shared" si="3"/>
        <v>35824468.212815605</v>
      </c>
    </row>
    <row r="47" spans="1:26" x14ac:dyDescent="0.2">
      <c r="A47" t="s">
        <v>59</v>
      </c>
      <c r="B47" s="88" t="s">
        <v>118</v>
      </c>
      <c r="C47" s="88" t="s">
        <v>104</v>
      </c>
      <c r="D47" s="30">
        <v>143742355.05000001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5">
        <f t="shared" si="2"/>
        <v>143742355.05000001</v>
      </c>
      <c r="U47" s="29">
        <v>0</v>
      </c>
      <c r="V47" s="29">
        <v>0</v>
      </c>
      <c r="W47" s="29">
        <v>1759106.6795885563</v>
      </c>
      <c r="X47" s="29">
        <v>0</v>
      </c>
      <c r="Y47" s="29">
        <v>0</v>
      </c>
      <c r="Z47" s="25">
        <f t="shared" si="3"/>
        <v>145501461.72958857</v>
      </c>
    </row>
    <row r="48" spans="1:26" x14ac:dyDescent="0.2">
      <c r="A48" t="s">
        <v>59</v>
      </c>
      <c r="B48" s="88" t="s">
        <v>117</v>
      </c>
      <c r="C48" s="88" t="s">
        <v>104</v>
      </c>
      <c r="D48" s="30">
        <v>5417070.25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1980318.5280501931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10733.326422031831</v>
      </c>
      <c r="S48" s="25">
        <f t="shared" si="2"/>
        <v>7408122.1044722255</v>
      </c>
      <c r="U48" s="29">
        <v>0</v>
      </c>
      <c r="V48" s="29">
        <v>0</v>
      </c>
      <c r="W48" s="29">
        <v>-3498.8656323133036</v>
      </c>
      <c r="X48" s="29">
        <v>0</v>
      </c>
      <c r="Y48" s="29">
        <v>0</v>
      </c>
      <c r="Z48" s="25">
        <f t="shared" si="3"/>
        <v>7404623.2388399122</v>
      </c>
    </row>
    <row r="49" spans="1:26" x14ac:dyDescent="0.2">
      <c r="A49" t="s">
        <v>57</v>
      </c>
      <c r="B49" s="88" t="s">
        <v>116</v>
      </c>
      <c r="C49" s="88" t="s">
        <v>105</v>
      </c>
      <c r="D49" s="30">
        <v>311931.87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443.64968424825929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5">
        <f t="shared" si="2"/>
        <v>312375.51968424825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5">
        <f t="shared" si="3"/>
        <v>312375.51968424825</v>
      </c>
    </row>
    <row r="50" spans="1:26" x14ac:dyDescent="0.2">
      <c r="A50" t="s">
        <v>42</v>
      </c>
      <c r="B50" s="88">
        <v>105</v>
      </c>
      <c r="C50" s="88" t="s">
        <v>104</v>
      </c>
      <c r="D50" s="30">
        <v>4089846.5391666698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5">
        <f t="shared" si="2"/>
        <v>4089846.5391666698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5">
        <f t="shared" si="3"/>
        <v>4089846.5391666698</v>
      </c>
    </row>
    <row r="51" spans="1:26" x14ac:dyDescent="0.2">
      <c r="A51" t="s">
        <v>43</v>
      </c>
      <c r="B51" s="88">
        <v>310</v>
      </c>
      <c r="C51" s="88" t="s">
        <v>104</v>
      </c>
      <c r="D51" s="30">
        <v>41195595.649999999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5">
        <f t="shared" si="2"/>
        <v>41195595.649999999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5">
        <f t="shared" si="3"/>
        <v>41195595.649999999</v>
      </c>
    </row>
    <row r="52" spans="1:26" x14ac:dyDescent="0.2">
      <c r="A52" t="s">
        <v>43</v>
      </c>
      <c r="B52" s="88">
        <v>311</v>
      </c>
      <c r="C52" s="88" t="s">
        <v>104</v>
      </c>
      <c r="D52" s="30">
        <v>8466751.7033333294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19858.806666670367</v>
      </c>
      <c r="O52" s="29">
        <v>0</v>
      </c>
      <c r="P52" s="29">
        <v>0</v>
      </c>
      <c r="Q52" s="29">
        <v>0</v>
      </c>
      <c r="R52" s="29">
        <v>0</v>
      </c>
      <c r="S52" s="25">
        <f t="shared" si="2"/>
        <v>8486610.5099999998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5">
        <f t="shared" si="3"/>
        <v>8486610.5099999998</v>
      </c>
    </row>
    <row r="53" spans="1:26" x14ac:dyDescent="0.2">
      <c r="A53" t="s">
        <v>43</v>
      </c>
      <c r="B53" s="88">
        <v>312</v>
      </c>
      <c r="C53" s="88" t="s">
        <v>104</v>
      </c>
      <c r="D53" s="30">
        <v>60624555.7845833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317802.01541669667</v>
      </c>
      <c r="O53" s="29">
        <v>-2322751.7635002434</v>
      </c>
      <c r="P53" s="29">
        <v>0</v>
      </c>
      <c r="Q53" s="29">
        <v>0</v>
      </c>
      <c r="R53" s="29">
        <v>-12589.314558171167</v>
      </c>
      <c r="S53" s="25">
        <f t="shared" si="2"/>
        <v>58607016.721941583</v>
      </c>
      <c r="U53" s="29">
        <v>0</v>
      </c>
      <c r="V53" s="29">
        <v>-120748.14177513123</v>
      </c>
      <c r="W53" s="29">
        <v>0</v>
      </c>
      <c r="X53" s="29">
        <v>0</v>
      </c>
      <c r="Y53" s="29">
        <v>0</v>
      </c>
      <c r="Z53" s="25">
        <f t="shared" si="3"/>
        <v>58486268.580166452</v>
      </c>
    </row>
    <row r="54" spans="1:26" x14ac:dyDescent="0.2">
      <c r="A54" t="s">
        <v>43</v>
      </c>
      <c r="B54" s="88">
        <v>314</v>
      </c>
      <c r="C54" s="88" t="s">
        <v>104</v>
      </c>
      <c r="D54" s="30">
        <v>35521054.401666701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235983.95833329856</v>
      </c>
      <c r="O54" s="29">
        <v>0</v>
      </c>
      <c r="P54" s="29">
        <v>0</v>
      </c>
      <c r="Q54" s="29">
        <v>0</v>
      </c>
      <c r="R54" s="29">
        <v>0</v>
      </c>
      <c r="S54" s="25">
        <f t="shared" si="2"/>
        <v>35757038.359999999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5">
        <f t="shared" si="3"/>
        <v>35757038.359999999</v>
      </c>
    </row>
    <row r="55" spans="1:26" x14ac:dyDescent="0.2">
      <c r="A55" t="s">
        <v>43</v>
      </c>
      <c r="B55" s="88">
        <v>315</v>
      </c>
      <c r="C55" s="88" t="s">
        <v>104</v>
      </c>
      <c r="D55" s="30">
        <v>8555197.25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5">
        <f t="shared" si="2"/>
        <v>8555197.25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5">
        <f t="shared" si="3"/>
        <v>8555197.25</v>
      </c>
    </row>
    <row r="56" spans="1:26" x14ac:dyDescent="0.2">
      <c r="A56" t="s">
        <v>43</v>
      </c>
      <c r="B56" s="88">
        <v>316</v>
      </c>
      <c r="C56" s="88" t="s">
        <v>104</v>
      </c>
      <c r="D56" s="30">
        <v>1399586.7991666701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26706.230833329959</v>
      </c>
      <c r="O56" s="29">
        <v>0</v>
      </c>
      <c r="P56" s="29">
        <v>0</v>
      </c>
      <c r="Q56" s="29">
        <v>0</v>
      </c>
      <c r="R56" s="29">
        <v>0</v>
      </c>
      <c r="S56" s="25">
        <f t="shared" si="2"/>
        <v>1426293.03</v>
      </c>
      <c r="U56" s="29">
        <v>0</v>
      </c>
      <c r="V56" s="29">
        <v>0</v>
      </c>
      <c r="W56" s="29">
        <v>0</v>
      </c>
      <c r="X56" s="29">
        <v>0</v>
      </c>
      <c r="Y56" s="29">
        <v>0</v>
      </c>
      <c r="Z56" s="25">
        <f t="shared" si="3"/>
        <v>1426293.03</v>
      </c>
    </row>
    <row r="57" spans="1:26" x14ac:dyDescent="0.2">
      <c r="A57" t="s">
        <v>43</v>
      </c>
      <c r="B57" s="88">
        <v>330</v>
      </c>
      <c r="C57" s="88" t="s">
        <v>104</v>
      </c>
      <c r="D57" s="30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-5348513.3899999997</v>
      </c>
      <c r="Q57" s="29">
        <v>0</v>
      </c>
      <c r="R57" s="29">
        <v>0</v>
      </c>
      <c r="S57" s="25">
        <f t="shared" si="2"/>
        <v>-5348513.3899999997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5">
        <f t="shared" si="3"/>
        <v>-5348513.3899999997</v>
      </c>
    </row>
    <row r="58" spans="1:26" x14ac:dyDescent="0.2">
      <c r="A58" t="s">
        <v>43</v>
      </c>
      <c r="B58" s="88">
        <v>330</v>
      </c>
      <c r="C58" s="88" t="s">
        <v>105</v>
      </c>
      <c r="D58" s="30">
        <v>32318832.263333298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49465.336666703224</v>
      </c>
      <c r="O58" s="29">
        <v>0</v>
      </c>
      <c r="P58" s="29">
        <v>0</v>
      </c>
      <c r="Q58" s="29">
        <v>0</v>
      </c>
      <c r="R58" s="29">
        <v>0</v>
      </c>
      <c r="S58" s="25">
        <f t="shared" si="2"/>
        <v>32368297.600000001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5">
        <f t="shared" si="3"/>
        <v>32368297.600000001</v>
      </c>
    </row>
    <row r="59" spans="1:26" x14ac:dyDescent="0.2">
      <c r="A59" t="s">
        <v>43</v>
      </c>
      <c r="B59" s="88">
        <v>330</v>
      </c>
      <c r="C59" s="88" t="s">
        <v>106</v>
      </c>
      <c r="D59" s="30">
        <v>6591308.7712500002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10386.768749999814</v>
      </c>
      <c r="O59" s="29">
        <v>0</v>
      </c>
      <c r="P59" s="29">
        <v>0</v>
      </c>
      <c r="Q59" s="29">
        <v>0</v>
      </c>
      <c r="R59" s="29">
        <v>0</v>
      </c>
      <c r="S59" s="25">
        <f t="shared" si="2"/>
        <v>6601695.54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5">
        <f t="shared" si="3"/>
        <v>6601695.54</v>
      </c>
    </row>
    <row r="60" spans="1:26" x14ac:dyDescent="0.2">
      <c r="A60" t="s">
        <v>43</v>
      </c>
      <c r="B60" s="88">
        <v>331</v>
      </c>
      <c r="C60" s="88" t="s">
        <v>105</v>
      </c>
      <c r="D60" s="30">
        <v>271170427.125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2743843.1549999714</v>
      </c>
      <c r="O60" s="29">
        <v>0</v>
      </c>
      <c r="P60" s="29">
        <v>0</v>
      </c>
      <c r="Q60" s="29">
        <v>0</v>
      </c>
      <c r="R60" s="29">
        <v>0</v>
      </c>
      <c r="S60" s="25">
        <f t="shared" si="2"/>
        <v>273914270.27999997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5">
        <f t="shared" si="3"/>
        <v>273914270.27999997</v>
      </c>
    </row>
    <row r="61" spans="1:26" x14ac:dyDescent="0.2">
      <c r="A61" t="s">
        <v>43</v>
      </c>
      <c r="B61" s="88">
        <v>331</v>
      </c>
      <c r="C61" s="88" t="s">
        <v>106</v>
      </c>
      <c r="D61" s="30">
        <v>19764804.014166702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679819.39583329856</v>
      </c>
      <c r="O61" s="29">
        <v>0</v>
      </c>
      <c r="P61" s="29">
        <v>0</v>
      </c>
      <c r="Q61" s="29">
        <v>0</v>
      </c>
      <c r="R61" s="29">
        <v>0</v>
      </c>
      <c r="S61" s="25">
        <f t="shared" si="2"/>
        <v>20444623.41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5">
        <f t="shared" si="3"/>
        <v>20444623.41</v>
      </c>
    </row>
    <row r="62" spans="1:26" x14ac:dyDescent="0.2">
      <c r="A62" t="s">
        <v>43</v>
      </c>
      <c r="B62" s="88">
        <v>332</v>
      </c>
      <c r="C62" s="88" t="s">
        <v>105</v>
      </c>
      <c r="D62" s="30">
        <v>435640257.41708302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2707704.4929170012</v>
      </c>
      <c r="O62" s="29">
        <v>62165597.499609351</v>
      </c>
      <c r="P62" s="29">
        <v>0</v>
      </c>
      <c r="Q62" s="29">
        <v>0</v>
      </c>
      <c r="R62" s="29">
        <v>336937.53844788269</v>
      </c>
      <c r="S62" s="25">
        <f t="shared" si="2"/>
        <v>500850496.94805723</v>
      </c>
      <c r="U62" s="29">
        <v>0</v>
      </c>
      <c r="V62" s="29">
        <v>6303565.5867347717</v>
      </c>
      <c r="W62" s="29">
        <v>0</v>
      </c>
      <c r="X62" s="29">
        <v>0</v>
      </c>
      <c r="Y62" s="29">
        <v>0</v>
      </c>
      <c r="Z62" s="25">
        <f t="shared" si="3"/>
        <v>507154062.53479201</v>
      </c>
    </row>
    <row r="63" spans="1:26" x14ac:dyDescent="0.2">
      <c r="A63" t="s">
        <v>43</v>
      </c>
      <c r="B63" s="88">
        <v>332</v>
      </c>
      <c r="C63" s="88" t="s">
        <v>106</v>
      </c>
      <c r="D63" s="30">
        <v>100009571.095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2787022.9650000036</v>
      </c>
      <c r="O63" s="29">
        <v>28973197.455811441</v>
      </c>
      <c r="P63" s="29">
        <v>0</v>
      </c>
      <c r="Q63" s="29">
        <v>0</v>
      </c>
      <c r="R63" s="29">
        <v>157034.73021049632</v>
      </c>
      <c r="S63" s="25">
        <f t="shared" si="2"/>
        <v>131926826.24602194</v>
      </c>
      <c r="U63" s="29">
        <v>0</v>
      </c>
      <c r="V63" s="29">
        <v>21440944.623312622</v>
      </c>
      <c r="W63" s="29">
        <v>0</v>
      </c>
      <c r="X63" s="29">
        <v>0</v>
      </c>
      <c r="Y63" s="29">
        <v>0</v>
      </c>
      <c r="Z63" s="25">
        <f t="shared" si="3"/>
        <v>153367770.86933458</v>
      </c>
    </row>
    <row r="64" spans="1:26" x14ac:dyDescent="0.2">
      <c r="A64" t="s">
        <v>43</v>
      </c>
      <c r="B64" s="88">
        <v>333</v>
      </c>
      <c r="C64" s="88" t="s">
        <v>105</v>
      </c>
      <c r="D64" s="30">
        <v>96412630.868333399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595374.3816666007</v>
      </c>
      <c r="O64" s="29">
        <v>0</v>
      </c>
      <c r="P64" s="29">
        <v>0</v>
      </c>
      <c r="Q64" s="29">
        <v>0</v>
      </c>
      <c r="R64" s="29">
        <v>0</v>
      </c>
      <c r="S64" s="25">
        <f t="shared" si="2"/>
        <v>97008005.25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5">
        <f t="shared" si="3"/>
        <v>97008005.25</v>
      </c>
    </row>
    <row r="65" spans="1:26" x14ac:dyDescent="0.2">
      <c r="A65" t="s">
        <v>43</v>
      </c>
      <c r="B65" s="88">
        <v>333</v>
      </c>
      <c r="C65" s="88" t="s">
        <v>106</v>
      </c>
      <c r="D65" s="30">
        <v>50661144.942083299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295154.96791669726</v>
      </c>
      <c r="O65" s="29">
        <v>0</v>
      </c>
      <c r="P65" s="29">
        <v>0</v>
      </c>
      <c r="Q65" s="29">
        <v>0</v>
      </c>
      <c r="R65" s="29">
        <v>0</v>
      </c>
      <c r="S65" s="25">
        <f t="shared" si="2"/>
        <v>50956299.909999996</v>
      </c>
      <c r="U65" s="29">
        <v>0</v>
      </c>
      <c r="V65" s="29">
        <v>0</v>
      </c>
      <c r="W65" s="29">
        <v>0</v>
      </c>
      <c r="X65" s="29">
        <v>0</v>
      </c>
      <c r="Y65" s="29">
        <v>0</v>
      </c>
      <c r="Z65" s="25">
        <f t="shared" si="3"/>
        <v>50956299.909999996</v>
      </c>
    </row>
    <row r="66" spans="1:26" x14ac:dyDescent="0.2">
      <c r="A66" t="s">
        <v>43</v>
      </c>
      <c r="B66" s="88">
        <v>334</v>
      </c>
      <c r="C66" s="88" t="s">
        <v>105</v>
      </c>
      <c r="D66" s="30">
        <v>72081411.235416695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788523.4645833075</v>
      </c>
      <c r="O66" s="29">
        <v>0</v>
      </c>
      <c r="P66" s="29">
        <v>0</v>
      </c>
      <c r="Q66" s="29">
        <v>0</v>
      </c>
      <c r="R66" s="29">
        <v>0</v>
      </c>
      <c r="S66" s="25">
        <f t="shared" si="2"/>
        <v>72869934.700000003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5">
        <f t="shared" si="3"/>
        <v>72869934.700000003</v>
      </c>
    </row>
    <row r="67" spans="1:26" x14ac:dyDescent="0.2">
      <c r="A67" t="s">
        <v>43</v>
      </c>
      <c r="B67" s="88">
        <v>334</v>
      </c>
      <c r="C67" s="88" t="s">
        <v>106</v>
      </c>
      <c r="D67" s="30">
        <v>14575403.54125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68328.688750000671</v>
      </c>
      <c r="O67" s="29">
        <v>0</v>
      </c>
      <c r="P67" s="29">
        <v>0</v>
      </c>
      <c r="Q67" s="29">
        <v>0</v>
      </c>
      <c r="R67" s="29">
        <v>0</v>
      </c>
      <c r="S67" s="25">
        <f t="shared" si="2"/>
        <v>14643732.23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5">
        <f t="shared" si="3"/>
        <v>14643732.23</v>
      </c>
    </row>
    <row r="68" spans="1:26" x14ac:dyDescent="0.2">
      <c r="A68" t="s">
        <v>43</v>
      </c>
      <c r="B68" s="88">
        <v>335</v>
      </c>
      <c r="C68" s="88" t="s">
        <v>105</v>
      </c>
      <c r="D68" s="30">
        <v>2391253.38416667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-1447.9741666698828</v>
      </c>
      <c r="O68" s="29">
        <v>0</v>
      </c>
      <c r="P68" s="29">
        <v>0</v>
      </c>
      <c r="Q68" s="29">
        <v>0</v>
      </c>
      <c r="R68" s="29">
        <v>0</v>
      </c>
      <c r="S68" s="25">
        <f t="shared" si="2"/>
        <v>2389805.41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5">
        <f t="shared" si="3"/>
        <v>2389805.41</v>
      </c>
    </row>
    <row r="69" spans="1:26" x14ac:dyDescent="0.2">
      <c r="A69" t="s">
        <v>43</v>
      </c>
      <c r="B69" s="88">
        <v>335</v>
      </c>
      <c r="C69" s="88" t="s">
        <v>106</v>
      </c>
      <c r="D69" s="30">
        <v>172137.70833333299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-3032.5883333329984</v>
      </c>
      <c r="O69" s="29">
        <v>0</v>
      </c>
      <c r="P69" s="29">
        <v>0</v>
      </c>
      <c r="Q69" s="29">
        <v>0</v>
      </c>
      <c r="R69" s="29">
        <v>0</v>
      </c>
      <c r="S69" s="25">
        <f t="shared" si="2"/>
        <v>169105.12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5">
        <f t="shared" si="3"/>
        <v>169105.12</v>
      </c>
    </row>
    <row r="70" spans="1:26" x14ac:dyDescent="0.2">
      <c r="A70" t="s">
        <v>43</v>
      </c>
      <c r="B70" s="88">
        <v>336</v>
      </c>
      <c r="C70" s="88" t="s">
        <v>105</v>
      </c>
      <c r="D70" s="30">
        <v>23263406.723333299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129048.62666670233</v>
      </c>
      <c r="O70" s="29">
        <v>0</v>
      </c>
      <c r="P70" s="29">
        <v>0</v>
      </c>
      <c r="Q70" s="29">
        <v>0</v>
      </c>
      <c r="R70" s="29">
        <v>0</v>
      </c>
      <c r="S70" s="25">
        <f t="shared" si="2"/>
        <v>23392455.350000001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5">
        <f t="shared" si="3"/>
        <v>23392455.350000001</v>
      </c>
    </row>
    <row r="71" spans="1:26" x14ac:dyDescent="0.2">
      <c r="A71" t="s">
        <v>43</v>
      </c>
      <c r="B71" s="88">
        <v>336</v>
      </c>
      <c r="C71" s="88" t="s">
        <v>106</v>
      </c>
      <c r="D71" s="30">
        <v>3091425.4162499998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47529.873750000261</v>
      </c>
      <c r="O71" s="29">
        <v>0</v>
      </c>
      <c r="P71" s="29">
        <v>0</v>
      </c>
      <c r="Q71" s="29">
        <v>0</v>
      </c>
      <c r="R71" s="29">
        <v>0</v>
      </c>
      <c r="S71" s="25">
        <f t="shared" si="2"/>
        <v>3138955.29</v>
      </c>
      <c r="U71" s="29">
        <v>0</v>
      </c>
      <c r="V71" s="29">
        <v>0</v>
      </c>
      <c r="W71" s="29">
        <v>0</v>
      </c>
      <c r="X71" s="29">
        <v>0</v>
      </c>
      <c r="Y71" s="29">
        <v>0</v>
      </c>
      <c r="Z71" s="25">
        <f t="shared" si="3"/>
        <v>3138955.29</v>
      </c>
    </row>
    <row r="72" spans="1:26" x14ac:dyDescent="0.2">
      <c r="A72" t="s">
        <v>43</v>
      </c>
      <c r="B72" s="88">
        <v>340</v>
      </c>
      <c r="C72" s="88" t="s">
        <v>104</v>
      </c>
      <c r="D72" s="30">
        <v>11786034.595000001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167798.91499999911</v>
      </c>
      <c r="O72" s="29">
        <v>0</v>
      </c>
      <c r="P72" s="29">
        <v>0</v>
      </c>
      <c r="Q72" s="29">
        <v>0</v>
      </c>
      <c r="R72" s="29">
        <v>0</v>
      </c>
      <c r="S72" s="25">
        <f t="shared" si="2"/>
        <v>11953833.51</v>
      </c>
      <c r="U72" s="29">
        <v>0</v>
      </c>
      <c r="V72" s="29">
        <v>0</v>
      </c>
      <c r="W72" s="29">
        <v>0</v>
      </c>
      <c r="X72" s="29">
        <v>0</v>
      </c>
      <c r="Y72" s="29">
        <v>0</v>
      </c>
      <c r="Z72" s="25">
        <f t="shared" si="3"/>
        <v>11953833.51</v>
      </c>
    </row>
    <row r="73" spans="1:26" x14ac:dyDescent="0.2">
      <c r="A73" t="s">
        <v>43</v>
      </c>
      <c r="B73" s="88">
        <v>341</v>
      </c>
      <c r="C73" s="88" t="s">
        <v>104</v>
      </c>
      <c r="D73" s="30">
        <v>97525469.78125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664031.16875000298</v>
      </c>
      <c r="O73" s="29">
        <v>0</v>
      </c>
      <c r="P73" s="29">
        <v>0</v>
      </c>
      <c r="Q73" s="29">
        <v>0</v>
      </c>
      <c r="R73" s="29">
        <v>0</v>
      </c>
      <c r="S73" s="25">
        <f t="shared" ref="S73:S88" si="4">SUM(D73:R73)</f>
        <v>98189500.950000003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5">
        <f t="shared" ref="Z73:Z88" si="5">SUM(S73:Y73)</f>
        <v>98189500.950000003</v>
      </c>
    </row>
    <row r="74" spans="1:26" x14ac:dyDescent="0.2">
      <c r="A74" t="s">
        <v>43</v>
      </c>
      <c r="B74" s="88">
        <v>343</v>
      </c>
      <c r="C74" s="88" t="s">
        <v>104</v>
      </c>
      <c r="D74" s="30">
        <v>0</v>
      </c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5">
        <f t="shared" si="4"/>
        <v>0</v>
      </c>
      <c r="U74" s="29"/>
      <c r="V74" s="29"/>
      <c r="W74" s="29"/>
      <c r="X74" s="29"/>
      <c r="Y74" s="29">
        <v>710155088.11092269</v>
      </c>
      <c r="Z74" s="25">
        <f t="shared" si="5"/>
        <v>710155088.11092269</v>
      </c>
    </row>
    <row r="75" spans="1:26" x14ac:dyDescent="0.2">
      <c r="A75" t="s">
        <v>43</v>
      </c>
      <c r="B75" s="88">
        <v>343</v>
      </c>
      <c r="C75" s="88" t="s">
        <v>104</v>
      </c>
      <c r="D75" s="30">
        <v>2883890877.0895801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8716902.7704200745</v>
      </c>
      <c r="O75" s="29">
        <v>84950387.137013137</v>
      </c>
      <c r="P75" s="29">
        <v>0</v>
      </c>
      <c r="Q75" s="29">
        <v>29098049.027916599</v>
      </c>
      <c r="R75" s="29">
        <v>618142.52401390846</v>
      </c>
      <c r="S75" s="25">
        <f t="shared" si="4"/>
        <v>3007274358.5489435</v>
      </c>
      <c r="U75" s="29">
        <v>0</v>
      </c>
      <c r="V75" s="29">
        <v>41797494.790002346</v>
      </c>
      <c r="W75" s="29">
        <v>0</v>
      </c>
      <c r="X75" s="29">
        <v>0</v>
      </c>
      <c r="Y75" s="29">
        <v>0</v>
      </c>
      <c r="Z75" s="25">
        <f t="shared" si="5"/>
        <v>3049071853.3389459</v>
      </c>
    </row>
    <row r="76" spans="1:26" x14ac:dyDescent="0.2">
      <c r="A76" t="s">
        <v>43</v>
      </c>
      <c r="B76" s="88">
        <v>344</v>
      </c>
      <c r="C76" s="88" t="s">
        <v>104</v>
      </c>
      <c r="D76" s="30">
        <v>116954.68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565253.18125000596</v>
      </c>
      <c r="O76" s="29">
        <v>0</v>
      </c>
      <c r="P76" s="29">
        <v>0</v>
      </c>
      <c r="Q76" s="29">
        <v>0</v>
      </c>
      <c r="R76" s="29">
        <v>0</v>
      </c>
      <c r="S76" s="25">
        <f t="shared" si="4"/>
        <v>682207.8612500059</v>
      </c>
      <c r="U76" s="29">
        <v>0</v>
      </c>
      <c r="V76" s="29">
        <v>0</v>
      </c>
      <c r="W76" s="29">
        <v>0</v>
      </c>
      <c r="X76" s="29">
        <v>0</v>
      </c>
      <c r="Y76" s="29">
        <v>0</v>
      </c>
      <c r="Z76" s="25">
        <f t="shared" si="5"/>
        <v>682207.8612500059</v>
      </c>
    </row>
    <row r="77" spans="1:26" x14ac:dyDescent="0.2">
      <c r="A77" t="s">
        <v>43</v>
      </c>
      <c r="B77" s="88">
        <v>344</v>
      </c>
      <c r="C77" s="88" t="s">
        <v>104</v>
      </c>
      <c r="D77" s="30">
        <v>165088467.21875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5">
        <f t="shared" si="4"/>
        <v>165088467.21875</v>
      </c>
      <c r="U77" s="29">
        <v>0</v>
      </c>
      <c r="V77" s="29">
        <v>0</v>
      </c>
      <c r="W77" s="29">
        <v>0</v>
      </c>
      <c r="X77" s="29">
        <v>0</v>
      </c>
      <c r="Y77" s="29">
        <v>0</v>
      </c>
      <c r="Z77" s="25">
        <f t="shared" si="5"/>
        <v>165088467.21875</v>
      </c>
    </row>
    <row r="78" spans="1:26" x14ac:dyDescent="0.2">
      <c r="A78" t="s">
        <v>43</v>
      </c>
      <c r="B78" s="88">
        <v>345</v>
      </c>
      <c r="C78" s="88" t="s">
        <v>104</v>
      </c>
      <c r="D78" s="30">
        <v>240853360.58250001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271202.77750000358</v>
      </c>
      <c r="O78" s="29">
        <v>0</v>
      </c>
      <c r="P78" s="29">
        <v>0</v>
      </c>
      <c r="Q78" s="29">
        <v>0</v>
      </c>
      <c r="R78" s="29">
        <v>0</v>
      </c>
      <c r="S78" s="25">
        <f t="shared" si="4"/>
        <v>241124563.36000001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5">
        <f t="shared" si="5"/>
        <v>241124563.36000001</v>
      </c>
    </row>
    <row r="79" spans="1:26" x14ac:dyDescent="0.2">
      <c r="A79" t="s">
        <v>43</v>
      </c>
      <c r="B79" s="88">
        <v>346</v>
      </c>
      <c r="C79" s="88" t="s">
        <v>104</v>
      </c>
      <c r="D79" s="30">
        <v>11756126.516249999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78647.383750000969</v>
      </c>
      <c r="O79" s="29">
        <v>0</v>
      </c>
      <c r="P79" s="29">
        <v>0</v>
      </c>
      <c r="Q79" s="29">
        <v>0</v>
      </c>
      <c r="R79" s="29">
        <v>0</v>
      </c>
      <c r="S79" s="25">
        <f t="shared" si="4"/>
        <v>11834773.9</v>
      </c>
      <c r="U79" s="29">
        <v>0</v>
      </c>
      <c r="V79" s="29">
        <v>0</v>
      </c>
      <c r="W79" s="29">
        <v>0</v>
      </c>
      <c r="X79" s="29">
        <v>0</v>
      </c>
      <c r="Y79" s="29">
        <v>0</v>
      </c>
      <c r="Z79" s="25">
        <f t="shared" si="5"/>
        <v>11834773.9</v>
      </c>
    </row>
    <row r="80" spans="1:26" x14ac:dyDescent="0.2">
      <c r="A80" t="s">
        <v>24</v>
      </c>
      <c r="B80" s="88" t="s">
        <v>115</v>
      </c>
      <c r="C80" s="88" t="s">
        <v>104</v>
      </c>
      <c r="D80" s="30">
        <v>0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1136374.3899999999</v>
      </c>
      <c r="Q80" s="29">
        <v>0</v>
      </c>
      <c r="R80" s="29">
        <v>0</v>
      </c>
      <c r="S80" s="25">
        <f t="shared" si="4"/>
        <v>1136374.3899999999</v>
      </c>
      <c r="U80" s="29">
        <v>0</v>
      </c>
      <c r="V80" s="29">
        <v>0</v>
      </c>
      <c r="W80" s="29">
        <v>0</v>
      </c>
      <c r="X80" s="29">
        <v>0</v>
      </c>
      <c r="Y80" s="29">
        <v>0</v>
      </c>
      <c r="Z80" s="25">
        <f t="shared" si="5"/>
        <v>1136374.3899999999</v>
      </c>
    </row>
    <row r="81" spans="1:27" x14ac:dyDescent="0.2">
      <c r="A81" t="s">
        <v>24</v>
      </c>
      <c r="B81" s="88" t="s">
        <v>115</v>
      </c>
      <c r="C81" s="88" t="s">
        <v>105</v>
      </c>
      <c r="D81" s="30">
        <v>-413250604.07458299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-34954515.720994473</v>
      </c>
      <c r="L81" s="29">
        <v>0</v>
      </c>
      <c r="M81" s="29">
        <v>-10286276.365417004</v>
      </c>
      <c r="N81" s="29">
        <v>0</v>
      </c>
      <c r="O81" s="29">
        <v>0</v>
      </c>
      <c r="P81" s="29">
        <v>0</v>
      </c>
      <c r="Q81" s="29">
        <v>0</v>
      </c>
      <c r="R81" s="29">
        <v>-189453.47520778698</v>
      </c>
      <c r="S81" s="25">
        <f t="shared" si="4"/>
        <v>-458680849.63620228</v>
      </c>
      <c r="U81" s="29">
        <v>0</v>
      </c>
      <c r="V81" s="29">
        <v>0</v>
      </c>
      <c r="W81" s="29">
        <v>0</v>
      </c>
      <c r="X81" s="29">
        <v>-18723387.643008769</v>
      </c>
      <c r="Y81" s="29">
        <v>0</v>
      </c>
      <c r="Z81" s="25">
        <f t="shared" si="5"/>
        <v>-477404237.27921104</v>
      </c>
    </row>
    <row r="82" spans="1:27" x14ac:dyDescent="0.2">
      <c r="A82" t="s">
        <v>24</v>
      </c>
      <c r="B82" s="88" t="s">
        <v>115</v>
      </c>
      <c r="C82" s="88" t="s">
        <v>106</v>
      </c>
      <c r="D82" s="30">
        <v>-97872767.563749999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-15130568.23409225</v>
      </c>
      <c r="L82" s="29">
        <v>0</v>
      </c>
      <c r="M82" s="29">
        <v>-3322785.4262499958</v>
      </c>
      <c r="N82" s="29">
        <v>0</v>
      </c>
      <c r="O82" s="29">
        <v>0</v>
      </c>
      <c r="P82" s="29">
        <v>0</v>
      </c>
      <c r="Q82" s="29">
        <v>0</v>
      </c>
      <c r="R82" s="29">
        <v>-82007.679828779088</v>
      </c>
      <c r="S82" s="25">
        <f t="shared" si="4"/>
        <v>-116408128.90392102</v>
      </c>
      <c r="U82" s="29">
        <v>0</v>
      </c>
      <c r="V82" s="29">
        <v>0</v>
      </c>
      <c r="W82" s="29">
        <v>0</v>
      </c>
      <c r="X82" s="29">
        <v>-8872382.1548546702</v>
      </c>
      <c r="Y82" s="29">
        <v>0</v>
      </c>
      <c r="Z82" s="25">
        <f t="shared" si="5"/>
        <v>-125280511.05877569</v>
      </c>
    </row>
    <row r="83" spans="1:27" x14ac:dyDescent="0.2">
      <c r="A83" t="s">
        <v>24</v>
      </c>
      <c r="B83" s="88" t="s">
        <v>114</v>
      </c>
      <c r="C83" s="88" t="s">
        <v>104</v>
      </c>
      <c r="D83" s="30">
        <v>-147818.26749999999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83144.232155478443</v>
      </c>
      <c r="L83" s="29">
        <v>-286448912.74738014</v>
      </c>
      <c r="M83" s="29">
        <v>-71737066.536666989</v>
      </c>
      <c r="N83" s="29">
        <v>0</v>
      </c>
      <c r="O83" s="29">
        <v>0</v>
      </c>
      <c r="P83" s="29">
        <v>0</v>
      </c>
      <c r="Q83" s="29">
        <v>-65755.448635859982</v>
      </c>
      <c r="R83" s="29">
        <v>-1552458.8598841242</v>
      </c>
      <c r="S83" s="25">
        <f t="shared" si="4"/>
        <v>-359868867.62791169</v>
      </c>
      <c r="U83" s="29">
        <v>0</v>
      </c>
      <c r="V83" s="29">
        <v>0</v>
      </c>
      <c r="W83" s="29">
        <v>0</v>
      </c>
      <c r="X83" s="29">
        <v>41254.936903534559</v>
      </c>
      <c r="Y83" s="29">
        <v>-13130331.905117305</v>
      </c>
      <c r="Z83" s="25">
        <f t="shared" si="5"/>
        <v>-372957944.59612548</v>
      </c>
    </row>
    <row r="84" spans="1:27" x14ac:dyDescent="0.2">
      <c r="A84" t="s">
        <v>24</v>
      </c>
      <c r="B84" s="88" t="s">
        <v>114</v>
      </c>
      <c r="C84" s="88" t="s">
        <v>104</v>
      </c>
      <c r="D84" s="30">
        <v>329718832.29416698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29">
        <v>0</v>
      </c>
      <c r="Q84" s="29">
        <v>0</v>
      </c>
      <c r="R84" s="29">
        <v>0</v>
      </c>
      <c r="S84" s="25">
        <f t="shared" si="4"/>
        <v>329718832.29416698</v>
      </c>
      <c r="U84" s="29">
        <v>0</v>
      </c>
      <c r="V84" s="29">
        <v>0</v>
      </c>
      <c r="W84" s="29">
        <v>0</v>
      </c>
      <c r="X84" s="29">
        <v>-147223641.94253656</v>
      </c>
      <c r="Y84" s="29">
        <v>0</v>
      </c>
      <c r="Z84" s="25">
        <f t="shared" si="5"/>
        <v>182495190.35163042</v>
      </c>
    </row>
    <row r="85" spans="1:27" x14ac:dyDescent="0.2">
      <c r="A85" t="s">
        <v>24</v>
      </c>
      <c r="B85" s="88" t="s">
        <v>113</v>
      </c>
      <c r="C85" s="88" t="s">
        <v>104</v>
      </c>
      <c r="D85" s="30">
        <v>-82824096.877083302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-3848522.8603171743</v>
      </c>
      <c r="L85" s="29">
        <v>0</v>
      </c>
      <c r="M85" s="29">
        <v>-2661545.7829166949</v>
      </c>
      <c r="N85" s="29">
        <v>0</v>
      </c>
      <c r="O85" s="29">
        <v>0</v>
      </c>
      <c r="P85" s="29">
        <v>0</v>
      </c>
      <c r="Q85" s="29">
        <v>0</v>
      </c>
      <c r="R85" s="29">
        <v>-20858.993902919206</v>
      </c>
      <c r="S85" s="25">
        <f t="shared" si="4"/>
        <v>-89355024.514220089</v>
      </c>
      <c r="U85" s="29">
        <v>0</v>
      </c>
      <c r="V85" s="29">
        <v>0</v>
      </c>
      <c r="W85" s="29">
        <v>0</v>
      </c>
      <c r="X85" s="29">
        <v>-2024305.4164788974</v>
      </c>
      <c r="Y85" s="29">
        <v>0</v>
      </c>
      <c r="Z85" s="25">
        <f t="shared" si="5"/>
        <v>-91379329.930698991</v>
      </c>
    </row>
    <row r="86" spans="1:27" x14ac:dyDescent="0.2">
      <c r="A86" t="s">
        <v>24</v>
      </c>
      <c r="B86" s="88" t="s">
        <v>113</v>
      </c>
      <c r="C86" s="88" t="s">
        <v>105</v>
      </c>
      <c r="D86" s="30">
        <v>-16245.901666666699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16245.901666666699</v>
      </c>
      <c r="N86" s="29">
        <v>0</v>
      </c>
      <c r="O86" s="29">
        <v>0</v>
      </c>
      <c r="P86" s="29">
        <v>0</v>
      </c>
      <c r="Q86" s="29">
        <v>0</v>
      </c>
      <c r="R86" s="29">
        <v>0</v>
      </c>
      <c r="S86" s="25">
        <f t="shared" si="4"/>
        <v>0</v>
      </c>
      <c r="U86" s="29">
        <v>0</v>
      </c>
      <c r="V86" s="29">
        <v>0</v>
      </c>
      <c r="W86" s="29">
        <v>0</v>
      </c>
      <c r="X86" s="29">
        <v>0</v>
      </c>
      <c r="Y86" s="29">
        <v>0</v>
      </c>
      <c r="Z86" s="25">
        <f t="shared" si="5"/>
        <v>0</v>
      </c>
    </row>
    <row r="87" spans="1:27" x14ac:dyDescent="0.2">
      <c r="A87" t="s">
        <v>22</v>
      </c>
      <c r="B87" s="88" t="s">
        <v>112</v>
      </c>
      <c r="C87" s="88" t="s">
        <v>105</v>
      </c>
      <c r="D87" s="30">
        <v>-3295120.54208333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-624751.03936849907</v>
      </c>
      <c r="M87" s="29">
        <v>-156046.19791667024</v>
      </c>
      <c r="N87" s="29">
        <v>0</v>
      </c>
      <c r="O87" s="29">
        <v>0</v>
      </c>
      <c r="P87" s="29">
        <v>0</v>
      </c>
      <c r="Q87" s="29">
        <v>0</v>
      </c>
      <c r="R87" s="29">
        <v>0</v>
      </c>
      <c r="S87" s="25">
        <f t="shared" si="4"/>
        <v>-4075917.7793684993</v>
      </c>
      <c r="U87" s="29">
        <v>0</v>
      </c>
      <c r="V87" s="29">
        <v>0</v>
      </c>
      <c r="W87" s="29">
        <v>0</v>
      </c>
      <c r="X87" s="29">
        <v>-312375.51968424674</v>
      </c>
      <c r="Y87" s="29">
        <v>0</v>
      </c>
      <c r="Z87" s="25">
        <f t="shared" si="5"/>
        <v>-4388293.299052746</v>
      </c>
    </row>
    <row r="88" spans="1:27" x14ac:dyDescent="0.2">
      <c r="A88" t="s">
        <v>43</v>
      </c>
      <c r="B88" s="88">
        <v>106</v>
      </c>
      <c r="C88" s="88" t="s">
        <v>104</v>
      </c>
      <c r="D88" s="28">
        <v>83492168.3666666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17756216.573333398</v>
      </c>
      <c r="O88" s="26">
        <v>0</v>
      </c>
      <c r="P88" s="26">
        <v>0</v>
      </c>
      <c r="Q88" s="26">
        <v>0</v>
      </c>
      <c r="R88" s="26">
        <v>0</v>
      </c>
      <c r="S88" s="46">
        <f t="shared" si="4"/>
        <v>101248384.94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5">
        <f t="shared" si="5"/>
        <v>101248384.94</v>
      </c>
    </row>
    <row r="89" spans="1:27" x14ac:dyDescent="0.2">
      <c r="C89" s="23"/>
      <c r="D89" s="21">
        <f t="shared" ref="D89:S89" si="6">SUM(D9:D88)</f>
        <v>4779393559.3104134</v>
      </c>
      <c r="E89" s="21">
        <f t="shared" si="6"/>
        <v>706596.84836177202</v>
      </c>
      <c r="F89" s="21">
        <f t="shared" si="6"/>
        <v>3010643.7910597064</v>
      </c>
      <c r="G89" s="21">
        <f t="shared" si="6"/>
        <v>-91613.599999999627</v>
      </c>
      <c r="H89" s="21">
        <f t="shared" si="6"/>
        <v>25151000</v>
      </c>
      <c r="I89" s="21">
        <f t="shared" si="6"/>
        <v>1326125</v>
      </c>
      <c r="J89" s="21">
        <f t="shared" si="6"/>
        <v>1430555.4749999999</v>
      </c>
      <c r="K89" s="21">
        <f t="shared" si="6"/>
        <v>-45552870.63655889</v>
      </c>
      <c r="L89" s="21">
        <f t="shared" si="6"/>
        <v>-287073663.78674865</v>
      </c>
      <c r="M89" s="21">
        <f t="shared" si="6"/>
        <v>-88147474.407500684</v>
      </c>
      <c r="N89" s="21">
        <f t="shared" si="6"/>
        <v>39718125.336253762</v>
      </c>
      <c r="O89" s="21">
        <f t="shared" si="6"/>
        <v>173766430.32893369</v>
      </c>
      <c r="P89" s="21">
        <f t="shared" si="6"/>
        <v>-4212139</v>
      </c>
      <c r="Q89" s="21">
        <f t="shared" si="6"/>
        <v>31900601.12401025</v>
      </c>
      <c r="R89" s="21">
        <f t="shared" si="6"/>
        <v>-677549.16254729091</v>
      </c>
      <c r="S89" s="44">
        <f t="shared" si="6"/>
        <v>4630648326.620676</v>
      </c>
      <c r="U89" s="21">
        <f t="shared" ref="U89:Z89" si="7">SUM(U9:U88)</f>
        <v>1231402.3062091731</v>
      </c>
      <c r="V89" s="21">
        <f t="shared" si="7"/>
        <v>69421256.858274609</v>
      </c>
      <c r="W89" s="21">
        <f t="shared" si="7"/>
        <v>2852977.4068443654</v>
      </c>
      <c r="X89" s="21">
        <f t="shared" si="7"/>
        <v>-177114837.73965964</v>
      </c>
      <c r="Y89" s="21">
        <f t="shared" si="7"/>
        <v>731870536.41294479</v>
      </c>
      <c r="Z89" s="44">
        <f t="shared" si="7"/>
        <v>5258909661.8652878</v>
      </c>
    </row>
    <row r="90" spans="1:27" x14ac:dyDescent="0.2">
      <c r="C90" s="23"/>
      <c r="D90" s="21"/>
      <c r="U90" s="21"/>
      <c r="V90" s="21"/>
      <c r="W90" s="21"/>
      <c r="X90" s="21"/>
      <c r="Y90" s="21"/>
    </row>
    <row r="91" spans="1:27" x14ac:dyDescent="0.2">
      <c r="D91" s="21"/>
    </row>
    <row r="93" spans="1:27" s="19" customFormat="1" ht="13.5" thickBot="1" x14ac:dyDescent="0.25">
      <c r="B93" s="39"/>
      <c r="C93" s="9"/>
      <c r="D93" s="9"/>
      <c r="E93" s="94" t="s">
        <v>177</v>
      </c>
      <c r="F93" s="94"/>
      <c r="G93" s="94"/>
      <c r="H93" s="94"/>
      <c r="I93" s="94"/>
      <c r="J93" s="94"/>
      <c r="K93" s="94"/>
      <c r="L93" s="94" t="s">
        <v>177</v>
      </c>
      <c r="M93" s="94"/>
      <c r="N93" s="94"/>
      <c r="O93" s="94"/>
      <c r="P93" s="94"/>
      <c r="Q93" s="94"/>
      <c r="R93" s="94"/>
      <c r="S93"/>
      <c r="T93"/>
      <c r="U93" s="94" t="s">
        <v>177</v>
      </c>
      <c r="V93" s="94"/>
      <c r="W93" s="94"/>
      <c r="X93" s="94"/>
      <c r="Y93" s="94"/>
      <c r="Z93"/>
    </row>
    <row r="94" spans="1:27" s="19" customFormat="1" ht="13.5" thickBot="1" x14ac:dyDescent="0.25">
      <c r="B94" s="9"/>
      <c r="C94" s="9"/>
      <c r="D94" s="9"/>
      <c r="E94" s="91" t="s">
        <v>111</v>
      </c>
      <c r="F94" s="92"/>
      <c r="G94" s="92"/>
      <c r="H94" s="92"/>
      <c r="I94" s="92"/>
      <c r="J94" s="92"/>
      <c r="K94" s="93"/>
      <c r="L94" s="91" t="s">
        <v>111</v>
      </c>
      <c r="M94" s="92"/>
      <c r="N94" s="92"/>
      <c r="O94" s="92"/>
      <c r="P94" s="92"/>
      <c r="Q94" s="92"/>
      <c r="R94" s="93"/>
      <c r="S94" s="9"/>
      <c r="T94" s="9"/>
      <c r="U94" s="91" t="s">
        <v>110</v>
      </c>
      <c r="V94" s="92"/>
      <c r="W94" s="92"/>
      <c r="X94" s="92"/>
      <c r="Y94" s="93"/>
      <c r="Z94"/>
    </row>
    <row r="95" spans="1:27" s="19" customFormat="1" x14ac:dyDescent="0.2">
      <c r="B95" s="9"/>
      <c r="C95" s="21"/>
      <c r="D95" s="9"/>
      <c r="E95" s="37" t="str">
        <f t="shared" ref="E95:R95" si="8">E7</f>
        <v>4.2_R</v>
      </c>
      <c r="F95" s="37" t="str">
        <f t="shared" si="8"/>
        <v>4.3_R</v>
      </c>
      <c r="G95" s="37">
        <f t="shared" si="8"/>
        <v>4.9000000000000004</v>
      </c>
      <c r="H95" s="37">
        <f t="shared" si="8"/>
        <v>4.0999999999999996</v>
      </c>
      <c r="I95" s="37">
        <f t="shared" si="8"/>
        <v>4.13</v>
      </c>
      <c r="J95" s="37">
        <f t="shared" si="8"/>
        <v>5.4</v>
      </c>
      <c r="K95" s="37" t="str">
        <f t="shared" si="8"/>
        <v>6.1_R</v>
      </c>
      <c r="L95" s="37" t="str">
        <f t="shared" si="8"/>
        <v>6.2_R</v>
      </c>
      <c r="M95" s="37">
        <f t="shared" si="8"/>
        <v>6.3</v>
      </c>
      <c r="N95" s="37">
        <f t="shared" si="8"/>
        <v>8.1</v>
      </c>
      <c r="O95" s="37" t="str">
        <f t="shared" si="8"/>
        <v>8.4_R</v>
      </c>
      <c r="P95" s="38">
        <f t="shared" si="8"/>
        <v>8.1010000000000009</v>
      </c>
      <c r="Q95" s="37">
        <f t="shared" si="8"/>
        <v>8.11</v>
      </c>
      <c r="R95" s="37" t="str">
        <f t="shared" si="8"/>
        <v>9.1_R</v>
      </c>
      <c r="S95" s="9"/>
      <c r="T95" s="9"/>
      <c r="U95" s="37" t="str">
        <f t="shared" ref="U95:Y96" si="9">U7</f>
        <v>13.2_R</v>
      </c>
      <c r="V95" s="37" t="str">
        <f t="shared" si="9"/>
        <v>14.1_R</v>
      </c>
      <c r="W95" s="37" t="str">
        <f t="shared" si="9"/>
        <v>14.2_R</v>
      </c>
      <c r="X95" s="37" t="str">
        <f t="shared" si="9"/>
        <v>14.3_R</v>
      </c>
      <c r="Y95" s="37">
        <f t="shared" si="9"/>
        <v>14.9</v>
      </c>
      <c r="Z95"/>
    </row>
    <row r="96" spans="1:27" s="31" customFormat="1" ht="63.75" x14ac:dyDescent="0.2">
      <c r="B96" s="35" t="s">
        <v>94</v>
      </c>
      <c r="C96" s="35" t="s">
        <v>101</v>
      </c>
      <c r="D96" s="35" t="s">
        <v>100</v>
      </c>
      <c r="E96" s="34" t="str">
        <f t="shared" ref="E96:R96" si="10">E8</f>
        <v>General Wage Increase (Annualizing)</v>
      </c>
      <c r="F96" s="34" t="str">
        <f t="shared" si="10"/>
        <v>General Wage Increase
 (Pro Forma)</v>
      </c>
      <c r="G96" s="34" t="str">
        <f t="shared" si="10"/>
        <v>Legal 
Expenses</v>
      </c>
      <c r="H96" s="34" t="str">
        <f t="shared" si="10"/>
        <v>Remove Non-Recurring Entries</v>
      </c>
      <c r="I96" s="34" t="str">
        <f t="shared" si="10"/>
        <v>Incremental O&amp;M Expenses</v>
      </c>
      <c r="J96" s="34" t="str">
        <f t="shared" si="10"/>
        <v>WRAP Fees</v>
      </c>
      <c r="K96" s="34" t="str">
        <f t="shared" si="10"/>
        <v>Pro Forma Depreciation &amp; Amortization Expense - Year 1</v>
      </c>
      <c r="L96" s="34" t="str">
        <f t="shared" si="10"/>
        <v>Pro Forma Depreciation &amp; Amortization Reserves - Year 1</v>
      </c>
      <c r="M96" s="34" t="str">
        <f t="shared" si="10"/>
        <v>End-of-Period Reserves - Historical</v>
      </c>
      <c r="N96" s="34" t="str">
        <f t="shared" si="10"/>
        <v>End-of-Period Plant Balances - Historical</v>
      </c>
      <c r="O96" s="34" t="str">
        <f t="shared" si="10"/>
        <v>Pro Forma Major Plant Additions - Year 1</v>
      </c>
      <c r="P96" s="34" t="str">
        <f t="shared" si="10"/>
        <v>Klamath Hydroelectric Assets Transfer - Year 1</v>
      </c>
      <c r="Q96" s="34" t="str">
        <f t="shared" si="10"/>
        <v>Confidential Wind Capital Additions - Year 1</v>
      </c>
      <c r="R96" s="34" t="str">
        <f t="shared" si="10"/>
        <v>Production Factor - Year 1</v>
      </c>
      <c r="S96" s="32" t="s">
        <v>109</v>
      </c>
      <c r="T96" s="84"/>
      <c r="U96" s="34" t="str">
        <f t="shared" si="9"/>
        <v xml:space="preserve">General Wage Increase (Pro Forma) - 
Year 2 </v>
      </c>
      <c r="V96" s="34" t="str">
        <f t="shared" si="9"/>
        <v>Pro Forma Major Plant Additions - Year 2</v>
      </c>
      <c r="W96" s="34" t="str">
        <f t="shared" si="9"/>
        <v>Pro Forma Depreciation &amp; Amortization Expense - 
Year 2</v>
      </c>
      <c r="X96" s="34" t="str">
        <f t="shared" si="9"/>
        <v>Pro Forma Depreciation &amp; Amortization Reserve - 
Year 2</v>
      </c>
      <c r="Y96" s="34" t="str">
        <f t="shared" si="9"/>
        <v>Confidential Wind Capital Additions - Year 2</v>
      </c>
      <c r="Z96" s="33" t="s">
        <v>108</v>
      </c>
      <c r="AA96" s="43"/>
    </row>
    <row r="97" spans="1:27" s="19" customFormat="1" x14ac:dyDescent="0.2">
      <c r="A97" t="s">
        <v>80</v>
      </c>
      <c r="B97" s="88">
        <f>B9</f>
        <v>500</v>
      </c>
      <c r="C97" s="88" t="s">
        <v>104</v>
      </c>
      <c r="D97" s="30">
        <f>SUMIFS(D$9:D$88,$B$9:$B$88,$B97,$C$9:$C$88,$C97)*'2-12'!$H$8</f>
        <v>985.72050672903958</v>
      </c>
      <c r="E97" s="30">
        <f>SUMIFS(E$9:E$88,$B$9:$B$88,$B97,$C$9:$C$88,$C97)*'2-12'!$H$8</f>
        <v>2365.1945960763628</v>
      </c>
      <c r="F97" s="30">
        <f>SUMIFS(F$9:F$88,$B$9:$B$88,$B97,$C$9:$C$88,$C97)*'2-12'!$H$8</f>
        <v>10077.540597349933</v>
      </c>
      <c r="G97" s="30">
        <f>SUMIFS(G$9:G$88,$B$9:$B$88,$B97,$C$9:$C$88,$C97)*'2-12'!$H$8</f>
        <v>0</v>
      </c>
      <c r="H97" s="30">
        <f>SUMIFS(H$9:H$88,$B$9:$B$88,$B97,$C$9:$C$88,$C97)*'2-12'!$H$8</f>
        <v>0</v>
      </c>
      <c r="I97" s="30">
        <f>SUMIFS(I$9:I$88,$B$9:$B$88,$B97,$C$9:$C$88,$C97)*'2-12'!$H$8</f>
        <v>0</v>
      </c>
      <c r="J97" s="30">
        <f>SUMIFS(J$9:J$88,$B$9:$B$88,$B97,$C$9:$C$88,$C97)*'2-12'!$H$8</f>
        <v>0</v>
      </c>
      <c r="K97" s="30">
        <f>SUMIFS(K$9:K$88,$B$9:$B$88,$B97,$C$9:$C$88,$C97)*'2-12'!$H$8</f>
        <v>0</v>
      </c>
      <c r="L97" s="30">
        <f>SUMIFS(L$9:L$88,$B$9:$B$88,$B97,$C$9:$C$88,$C97)*'2-12'!$H$8</f>
        <v>0</v>
      </c>
      <c r="M97" s="30">
        <f>SUMIFS(M$9:M$88,$B$9:$B$88,$B97,$C$9:$C$88,$C97)*'2-12'!$H$8</f>
        <v>0</v>
      </c>
      <c r="N97" s="30">
        <f>SUMIFS(N$9:N$88,$B$9:$B$88,$B97,$C$9:$C$88,$C97)*'2-12'!$H$8</f>
        <v>0</v>
      </c>
      <c r="O97" s="30">
        <f>SUMIFS(O$9:O$88,$B$9:$B$88,$B97,$C$9:$C$88,$C97)*'2-12'!$H$8</f>
        <v>0</v>
      </c>
      <c r="P97" s="30">
        <f>SUMIFS(P$9:P$88,$B$9:$B$88,$B97,$C$9:$C$88,$C97)*'2-12'!$H$8</f>
        <v>0</v>
      </c>
      <c r="Q97" s="30">
        <f>SUMIFS(Q$9:Q$88,$B$9:$B$88,$B97,$C$9:$C$88,$C97)*'2-12'!$H$8</f>
        <v>0</v>
      </c>
      <c r="R97" s="30">
        <f>SUMIFS(R$9:R$88,$B$9:$B$88,$B97,$C$9:$C$88,$C97)*'2-12'!$H$8</f>
        <v>0</v>
      </c>
      <c r="S97" s="24">
        <f t="shared" ref="S97:S128" si="11">SUM(D97:R97)</f>
        <v>13428.455700155335</v>
      </c>
      <c r="T97" s="27"/>
      <c r="U97" s="29">
        <f>SUMIFS(U$9:U$88,$B$9:$B$88,$B97,$C$9:$C$88,$C97)*'2-12'!$H$8</f>
        <v>4121.8781077137301</v>
      </c>
      <c r="V97" s="29">
        <f>SUMIFS(V$9:V$88,$B$9:$B$88,$B97,$C$9:$C$88,$C97)*'2-12'!$H$8</f>
        <v>0</v>
      </c>
      <c r="W97" s="29">
        <f>SUMIFS(W$9:W$88,$B$9:$B$88,$B97,$C$9:$C$88,$C97)*'2-12'!$H$8</f>
        <v>0</v>
      </c>
      <c r="X97" s="29">
        <f>SUMIFS(X$9:X$88,$B$9:$B$88,$B97,$C$9:$C$88,$C97)*'2-12'!$H$8</f>
        <v>0</v>
      </c>
      <c r="Y97" s="29">
        <f>SUMIFS(Y$9:Y$88,$B$9:$B$88,$B97,$C$9:$C$88,$C97)*'2-12'!$H$8</f>
        <v>0</v>
      </c>
      <c r="Z97" s="25">
        <f t="shared" ref="Z97:Z128" si="12">SUM(U97:Y97,S97)</f>
        <v>17550.333807869065</v>
      </c>
      <c r="AA97" s="41"/>
    </row>
    <row r="98" spans="1:27" s="19" customFormat="1" x14ac:dyDescent="0.2">
      <c r="A98" t="s">
        <v>80</v>
      </c>
      <c r="B98" s="88">
        <v>501</v>
      </c>
      <c r="C98" s="88" t="s">
        <v>107</v>
      </c>
      <c r="D98" s="30">
        <f>SUMIFS(D$9:D$88,$B$9:$B$88,$B98,$C$9:$C$88,$C98)*'2-12'!$H$9</f>
        <v>-6803.6195552193303</v>
      </c>
      <c r="E98" s="30">
        <f>SUMIFS(E$9:E$88,$B$9:$B$88,$B98,$C$9:$C$88,$C98)*'2-12'!$H$9</f>
        <v>84.514093853356385</v>
      </c>
      <c r="F98" s="30">
        <f>SUMIFS(F$9:F$88,$B$9:$B$88,$B98,$C$9:$C$88,$C98)*'2-12'!$H$9</f>
        <v>360.09477328771288</v>
      </c>
      <c r="G98" s="30">
        <f>SUMIFS(G$9:G$88,$B$9:$B$88,$B98,$C$9:$C$88,$C98)*'2-12'!$H$8</f>
        <v>0</v>
      </c>
      <c r="H98" s="30">
        <f>SUMIFS(H$9:H$88,$B$9:$B$88,$B98,$C$9:$C$88,$C98)*'2-12'!$H$8</f>
        <v>0</v>
      </c>
      <c r="I98" s="30">
        <f>SUMIFS(I$9:I$88,$B$9:$B$88,$B98,$C$9:$C$88,$C98)*'2-12'!$H$8</f>
        <v>0</v>
      </c>
      <c r="J98" s="30">
        <f>SUMIFS(J$9:J$88,$B$9:$B$88,$B98,$C$9:$C$88,$C98)*'2-12'!$H$8</f>
        <v>0</v>
      </c>
      <c r="K98" s="30">
        <f>SUMIFS(K$9:K$88,$B$9:$B$88,$B98,$C$9:$C$88,$C98)*'2-12'!$H$8</f>
        <v>0</v>
      </c>
      <c r="L98" s="30">
        <f>SUMIFS(L$9:L$88,$B$9:$B$88,$B98,$C$9:$C$88,$C98)*'2-12'!$H$8</f>
        <v>0</v>
      </c>
      <c r="M98" s="30">
        <f>SUMIFS(M$9:M$88,$B$9:$B$88,$B98,$C$9:$C$88,$C98)*'2-12'!$H$8</f>
        <v>0</v>
      </c>
      <c r="N98" s="30">
        <f>SUMIFS(N$9:N$88,$B$9:$B$88,$B98,$C$9:$C$88,$C98)*'2-12'!$H$8</f>
        <v>0</v>
      </c>
      <c r="O98" s="30">
        <f>SUMIFS(O$9:O$88,$B$9:$B$88,$B98,$C$9:$C$88,$C98)*'2-12'!$H$8</f>
        <v>0</v>
      </c>
      <c r="P98" s="30">
        <f>SUMIFS(P$9:P$88,$B$9:$B$88,$B98,$C$9:$C$88,$C98)*'2-12'!$H$8</f>
        <v>0</v>
      </c>
      <c r="Q98" s="30">
        <f>SUMIFS(Q$9:Q$88,$B$9:$B$88,$B98,$C$9:$C$88,$C98)*'2-12'!$H$8</f>
        <v>0</v>
      </c>
      <c r="R98" s="30">
        <f>SUMIFS(R$9:R$88,$B$9:$B$88,$B98,$C$9:$C$88,$C98)*'2-12'!$H$8</f>
        <v>0</v>
      </c>
      <c r="S98" s="24">
        <f t="shared" si="11"/>
        <v>-6359.0106880782605</v>
      </c>
      <c r="T98" s="27"/>
      <c r="U98" s="29">
        <f>SUMIFS(U$9:U$88,$B$9:$B$88,$B98,$C$9:$C$88,$C98)*'2-12'!$H$9</f>
        <v>147.28462251068251</v>
      </c>
      <c r="V98" s="29">
        <f>SUMIFS(V$9:V$88,$B$9:$B$88,$B98,$C$9:$C$88,$C98)*'2-12'!$H$8</f>
        <v>0</v>
      </c>
      <c r="W98" s="29">
        <f>SUMIFS(W$9:W$88,$B$9:$B$88,$B98,$C$9:$C$88,$C98)*'2-12'!$H$8</f>
        <v>0</v>
      </c>
      <c r="X98" s="29">
        <f>SUMIFS(X$9:X$88,$B$9:$B$88,$B98,$C$9:$C$88,$C98)*'2-12'!$H$8</f>
        <v>0</v>
      </c>
      <c r="Y98" s="29">
        <f>SUMIFS(Y$9:Y$88,$B$9:$B$88,$B98,$C$9:$C$88,$C98)*'2-12'!$H$8</f>
        <v>0</v>
      </c>
      <c r="Z98" s="25">
        <f t="shared" si="12"/>
        <v>-6211.7260655675782</v>
      </c>
      <c r="AA98" s="41"/>
    </row>
    <row r="99" spans="1:27" s="19" customFormat="1" x14ac:dyDescent="0.2">
      <c r="A99" t="s">
        <v>80</v>
      </c>
      <c r="B99" s="88">
        <f t="shared" ref="B99:B134" si="13">B11</f>
        <v>502</v>
      </c>
      <c r="C99" s="88" t="s">
        <v>104</v>
      </c>
      <c r="D99" s="30">
        <f>SUMIFS(D$9:D$88,$B$9:$B$88,$B99,$C$9:$C$88,$C99)*'2-12'!$H$8</f>
        <v>6806.920043975314</v>
      </c>
      <c r="E99" s="30">
        <f>SUMIFS(E$9:E$88,$B$9:$B$88,$B99,$C$9:$C$88,$C99)*'2-12'!$H$8</f>
        <v>0</v>
      </c>
      <c r="F99" s="30">
        <f>SUMIFS(F$9:F$88,$B$9:$B$88,$B99,$C$9:$C$88,$C99)*'2-12'!$H$8</f>
        <v>0</v>
      </c>
      <c r="G99" s="30">
        <f>SUMIFS(G$9:G$88,$B$9:$B$88,$B99,$C$9:$C$88,$C99)*'2-12'!$H$8</f>
        <v>0</v>
      </c>
      <c r="H99" s="30">
        <f>SUMIFS(H$9:H$88,$B$9:$B$88,$B99,$C$9:$C$88,$C99)*'2-12'!$H$8</f>
        <v>0</v>
      </c>
      <c r="I99" s="30">
        <f>SUMIFS(I$9:I$88,$B$9:$B$88,$B99,$C$9:$C$88,$C99)*'2-12'!$H$8</f>
        <v>0</v>
      </c>
      <c r="J99" s="30">
        <f>SUMIFS(J$9:J$88,$B$9:$B$88,$B99,$C$9:$C$88,$C99)*'2-12'!$H$8</f>
        <v>0</v>
      </c>
      <c r="K99" s="30">
        <f>SUMIFS(K$9:K$88,$B$9:$B$88,$B99,$C$9:$C$88,$C99)*'2-12'!$H$8</f>
        <v>0</v>
      </c>
      <c r="L99" s="30">
        <f>SUMIFS(L$9:L$88,$B$9:$B$88,$B99,$C$9:$C$88,$C99)*'2-12'!$H$8</f>
        <v>0</v>
      </c>
      <c r="M99" s="30">
        <f>SUMIFS(M$9:M$88,$B$9:$B$88,$B99,$C$9:$C$88,$C99)*'2-12'!$H$8</f>
        <v>0</v>
      </c>
      <c r="N99" s="30">
        <f>SUMIFS(N$9:N$88,$B$9:$B$88,$B99,$C$9:$C$88,$C99)*'2-12'!$H$8</f>
        <v>0</v>
      </c>
      <c r="O99" s="30">
        <f>SUMIFS(O$9:O$88,$B$9:$B$88,$B99,$C$9:$C$88,$C99)*'2-12'!$H$8</f>
        <v>0</v>
      </c>
      <c r="P99" s="30">
        <f>SUMIFS(P$9:P$88,$B$9:$B$88,$B99,$C$9:$C$88,$C99)*'2-12'!$H$8</f>
        <v>0</v>
      </c>
      <c r="Q99" s="30">
        <f>SUMIFS(Q$9:Q$88,$B$9:$B$88,$B99,$C$9:$C$88,$C99)*'2-12'!$H$8</f>
        <v>0</v>
      </c>
      <c r="R99" s="30">
        <f>SUMIFS(R$9:R$88,$B$9:$B$88,$B99,$C$9:$C$88,$C99)*'2-12'!$H$8</f>
        <v>0</v>
      </c>
      <c r="S99" s="24">
        <f t="shared" si="11"/>
        <v>6806.920043975314</v>
      </c>
      <c r="T99" s="27"/>
      <c r="U99" s="29">
        <f>SUMIFS(U$9:U$88,$B$9:$B$88,$B99,$C$9:$C$88,$C99)*'2-12'!$H$8</f>
        <v>0</v>
      </c>
      <c r="V99" s="29">
        <f>SUMIFS(V$9:V$88,$B$9:$B$88,$B99,$C$9:$C$88,$C99)*'2-12'!$H$8</f>
        <v>0</v>
      </c>
      <c r="W99" s="29">
        <f>SUMIFS(W$9:W$88,$B$9:$B$88,$B99,$C$9:$C$88,$C99)*'2-12'!$H$8</f>
        <v>0</v>
      </c>
      <c r="X99" s="29">
        <f>SUMIFS(X$9:X$88,$B$9:$B$88,$B99,$C$9:$C$88,$C99)*'2-12'!$H$8</f>
        <v>0</v>
      </c>
      <c r="Y99" s="29">
        <f>SUMIFS(Y$9:Y$88,$B$9:$B$88,$B99,$C$9:$C$88,$C99)*'2-12'!$H$8</f>
        <v>0</v>
      </c>
      <c r="Z99" s="25">
        <f t="shared" si="12"/>
        <v>6806.920043975314</v>
      </c>
      <c r="AA99" s="41"/>
    </row>
    <row r="100" spans="1:27" s="19" customFormat="1" x14ac:dyDescent="0.2">
      <c r="A100" t="s">
        <v>80</v>
      </c>
      <c r="B100" s="88">
        <f t="shared" si="13"/>
        <v>506</v>
      </c>
      <c r="C100" s="88" t="s">
        <v>104</v>
      </c>
      <c r="D100" s="30">
        <f>SUMIFS(D$9:D$88,$B$9:$B$88,$B100,$C$9:$C$88,$C100)*'2-12'!$H$8</f>
        <v>144173.66966943804</v>
      </c>
      <c r="E100" s="30">
        <f>SUMIFS(E$9:E$88,$B$9:$B$88,$B100,$C$9:$C$88,$C100)*'2-12'!$H$8</f>
        <v>0</v>
      </c>
      <c r="F100" s="30">
        <f>SUMIFS(F$9:F$88,$B$9:$B$88,$B100,$C$9:$C$88,$C100)*'2-12'!$H$8</f>
        <v>0</v>
      </c>
      <c r="G100" s="30">
        <f>SUMIFS(G$9:G$88,$B$9:$B$88,$B100,$C$9:$C$88,$C100)*'2-12'!$H$8</f>
        <v>0</v>
      </c>
      <c r="H100" s="30">
        <f>SUMIFS(H$9:H$88,$B$9:$B$88,$B100,$C$9:$C$88,$C100)*'2-12'!$H$8</f>
        <v>0</v>
      </c>
      <c r="I100" s="30">
        <f>SUMIFS(I$9:I$88,$B$9:$B$88,$B100,$C$9:$C$88,$C100)*'2-12'!$H$8</f>
        <v>0</v>
      </c>
      <c r="J100" s="30">
        <f>SUMIFS(J$9:J$88,$B$9:$B$88,$B100,$C$9:$C$88,$C100)*'2-12'!$H$8</f>
        <v>0</v>
      </c>
      <c r="K100" s="30">
        <f>SUMIFS(K$9:K$88,$B$9:$B$88,$B100,$C$9:$C$88,$C100)*'2-12'!$H$8</f>
        <v>0</v>
      </c>
      <c r="L100" s="30">
        <f>SUMIFS(L$9:L$88,$B$9:$B$88,$B100,$C$9:$C$88,$C100)*'2-12'!$H$8</f>
        <v>0</v>
      </c>
      <c r="M100" s="30">
        <f>SUMIFS(M$9:M$88,$B$9:$B$88,$B100,$C$9:$C$88,$C100)*'2-12'!$H$8</f>
        <v>0</v>
      </c>
      <c r="N100" s="30">
        <f>SUMIFS(N$9:N$88,$B$9:$B$88,$B100,$C$9:$C$88,$C100)*'2-12'!$H$8</f>
        <v>0</v>
      </c>
      <c r="O100" s="30">
        <f>SUMIFS(O$9:O$88,$B$9:$B$88,$B100,$C$9:$C$88,$C100)*'2-12'!$H$8</f>
        <v>0</v>
      </c>
      <c r="P100" s="30">
        <f>SUMIFS(P$9:P$88,$B$9:$B$88,$B100,$C$9:$C$88,$C100)*'2-12'!$H$8</f>
        <v>0</v>
      </c>
      <c r="Q100" s="30">
        <f>SUMIFS(Q$9:Q$88,$B$9:$B$88,$B100,$C$9:$C$88,$C100)*'2-12'!$H$8</f>
        <v>0</v>
      </c>
      <c r="R100" s="30">
        <f>SUMIFS(R$9:R$88,$B$9:$B$88,$B100,$C$9:$C$88,$C100)*'2-12'!$H$8</f>
        <v>0</v>
      </c>
      <c r="S100" s="24">
        <f t="shared" si="11"/>
        <v>144173.66966943804</v>
      </c>
      <c r="T100" s="27"/>
      <c r="U100" s="29">
        <f>SUMIFS(U$9:U$88,$B$9:$B$88,$B100,$C$9:$C$88,$C100)*'2-12'!$H$8</f>
        <v>0</v>
      </c>
      <c r="V100" s="29">
        <f>SUMIFS(V$9:V$88,$B$9:$B$88,$B100,$C$9:$C$88,$C100)*'2-12'!$H$8</f>
        <v>0</v>
      </c>
      <c r="W100" s="29">
        <f>SUMIFS(W$9:W$88,$B$9:$B$88,$B100,$C$9:$C$88,$C100)*'2-12'!$H$8</f>
        <v>0</v>
      </c>
      <c r="X100" s="29">
        <f>SUMIFS(X$9:X$88,$B$9:$B$88,$B100,$C$9:$C$88,$C100)*'2-12'!$H$8</f>
        <v>0</v>
      </c>
      <c r="Y100" s="29">
        <f>SUMIFS(Y$9:Y$88,$B$9:$B$88,$B100,$C$9:$C$88,$C100)*'2-12'!$H$8</f>
        <v>0</v>
      </c>
      <c r="Z100" s="25">
        <f t="shared" si="12"/>
        <v>144173.66966943804</v>
      </c>
      <c r="AA100" s="41"/>
    </row>
    <row r="101" spans="1:27" s="19" customFormat="1" x14ac:dyDescent="0.2">
      <c r="A101" t="s">
        <v>80</v>
      </c>
      <c r="B101" s="88">
        <f t="shared" si="13"/>
        <v>507</v>
      </c>
      <c r="C101" s="88" t="s">
        <v>104</v>
      </c>
      <c r="D101" s="30">
        <f>SUMIFS(D$9:D$88,$B$9:$B$88,$B101,$C$9:$C$88,$C101)*'2-12'!$H$8</f>
        <v>603.18280916333947</v>
      </c>
      <c r="E101" s="30">
        <f>SUMIFS(E$9:E$88,$B$9:$B$88,$B101,$C$9:$C$88,$C101)*'2-12'!$H$8</f>
        <v>0</v>
      </c>
      <c r="F101" s="30">
        <f>SUMIFS(F$9:F$88,$B$9:$B$88,$B101,$C$9:$C$88,$C101)*'2-12'!$H$8</f>
        <v>0</v>
      </c>
      <c r="G101" s="30">
        <f>SUMIFS(G$9:G$88,$B$9:$B$88,$B101,$C$9:$C$88,$C101)*'2-12'!$H$8</f>
        <v>0</v>
      </c>
      <c r="H101" s="30">
        <f>SUMIFS(H$9:H$88,$B$9:$B$88,$B101,$C$9:$C$88,$C101)*'2-12'!$H$8</f>
        <v>0</v>
      </c>
      <c r="I101" s="30">
        <f>SUMIFS(I$9:I$88,$B$9:$B$88,$B101,$C$9:$C$88,$C101)*'2-12'!$H$8</f>
        <v>0</v>
      </c>
      <c r="J101" s="30">
        <f>SUMIFS(J$9:J$88,$B$9:$B$88,$B101,$C$9:$C$88,$C101)*'2-12'!$H$8</f>
        <v>0</v>
      </c>
      <c r="K101" s="30">
        <f>SUMIFS(K$9:K$88,$B$9:$B$88,$B101,$C$9:$C$88,$C101)*'2-12'!$H$8</f>
        <v>0</v>
      </c>
      <c r="L101" s="30">
        <f>SUMIFS(L$9:L$88,$B$9:$B$88,$B101,$C$9:$C$88,$C101)*'2-12'!$H$8</f>
        <v>0</v>
      </c>
      <c r="M101" s="30">
        <f>SUMIFS(M$9:M$88,$B$9:$B$88,$B101,$C$9:$C$88,$C101)*'2-12'!$H$8</f>
        <v>0</v>
      </c>
      <c r="N101" s="30">
        <f>SUMIFS(N$9:N$88,$B$9:$B$88,$B101,$C$9:$C$88,$C101)*'2-12'!$H$8</f>
        <v>0</v>
      </c>
      <c r="O101" s="30">
        <f>SUMIFS(O$9:O$88,$B$9:$B$88,$B101,$C$9:$C$88,$C101)*'2-12'!$H$8</f>
        <v>0</v>
      </c>
      <c r="P101" s="30">
        <f>SUMIFS(P$9:P$88,$B$9:$B$88,$B101,$C$9:$C$88,$C101)*'2-12'!$H$8</f>
        <v>0</v>
      </c>
      <c r="Q101" s="30">
        <f>SUMIFS(Q$9:Q$88,$B$9:$B$88,$B101,$C$9:$C$88,$C101)*'2-12'!$H$8</f>
        <v>0</v>
      </c>
      <c r="R101" s="30">
        <f>SUMIFS(R$9:R$88,$B$9:$B$88,$B101,$C$9:$C$88,$C101)*'2-12'!$H$8</f>
        <v>0</v>
      </c>
      <c r="S101" s="24">
        <f t="shared" si="11"/>
        <v>603.18280916333947</v>
      </c>
      <c r="T101" s="27"/>
      <c r="U101" s="29">
        <f>SUMIFS(U$9:U$88,$B$9:$B$88,$B101,$C$9:$C$88,$C101)*'2-12'!$H$8</f>
        <v>0</v>
      </c>
      <c r="V101" s="29">
        <f>SUMIFS(V$9:V$88,$B$9:$B$88,$B101,$C$9:$C$88,$C101)*'2-12'!$H$8</f>
        <v>0</v>
      </c>
      <c r="W101" s="29">
        <f>SUMIFS(W$9:W$88,$B$9:$B$88,$B101,$C$9:$C$88,$C101)*'2-12'!$H$8</f>
        <v>0</v>
      </c>
      <c r="X101" s="29">
        <f>SUMIFS(X$9:X$88,$B$9:$B$88,$B101,$C$9:$C$88,$C101)*'2-12'!$H$8</f>
        <v>0</v>
      </c>
      <c r="Y101" s="29">
        <f>SUMIFS(Y$9:Y$88,$B$9:$B$88,$B101,$C$9:$C$88,$C101)*'2-12'!$H$8</f>
        <v>0</v>
      </c>
      <c r="Z101" s="25">
        <f t="shared" si="12"/>
        <v>603.18280916333947</v>
      </c>
      <c r="AA101" s="41"/>
    </row>
    <row r="102" spans="1:27" s="19" customFormat="1" x14ac:dyDescent="0.2">
      <c r="A102" t="s">
        <v>80</v>
      </c>
      <c r="B102" s="88">
        <f t="shared" si="13"/>
        <v>511</v>
      </c>
      <c r="C102" s="88" t="s">
        <v>104</v>
      </c>
      <c r="D102" s="30">
        <f>SUMIFS(D$9:D$88,$B$9:$B$88,$B102,$C$9:$C$88,$C102)*'2-12'!$H$8</f>
        <v>52348.801135864771</v>
      </c>
      <c r="E102" s="30">
        <f>SUMIFS(E$9:E$88,$B$9:$B$88,$B102,$C$9:$C$88,$C102)*'2-12'!$H$8</f>
        <v>0</v>
      </c>
      <c r="F102" s="30">
        <f>SUMIFS(F$9:F$88,$B$9:$B$88,$B102,$C$9:$C$88,$C102)*'2-12'!$H$8</f>
        <v>0</v>
      </c>
      <c r="G102" s="30">
        <f>SUMIFS(G$9:G$88,$B$9:$B$88,$B102,$C$9:$C$88,$C102)*'2-12'!$H$8</f>
        <v>0</v>
      </c>
      <c r="H102" s="30">
        <f>SUMIFS(H$9:H$88,$B$9:$B$88,$B102,$C$9:$C$88,$C102)*'2-12'!$H$8</f>
        <v>0</v>
      </c>
      <c r="I102" s="30">
        <f>SUMIFS(I$9:I$88,$B$9:$B$88,$B102,$C$9:$C$88,$C102)*'2-12'!$H$8</f>
        <v>0</v>
      </c>
      <c r="J102" s="30">
        <f>SUMIFS(J$9:J$88,$B$9:$B$88,$B102,$C$9:$C$88,$C102)*'2-12'!$H$8</f>
        <v>0</v>
      </c>
      <c r="K102" s="30">
        <f>SUMIFS(K$9:K$88,$B$9:$B$88,$B102,$C$9:$C$88,$C102)*'2-12'!$H$8</f>
        <v>0</v>
      </c>
      <c r="L102" s="30">
        <f>SUMIFS(L$9:L$88,$B$9:$B$88,$B102,$C$9:$C$88,$C102)*'2-12'!$H$8</f>
        <v>0</v>
      </c>
      <c r="M102" s="30">
        <f>SUMIFS(M$9:M$88,$B$9:$B$88,$B102,$C$9:$C$88,$C102)*'2-12'!$H$8</f>
        <v>0</v>
      </c>
      <c r="N102" s="30">
        <f>SUMIFS(N$9:N$88,$B$9:$B$88,$B102,$C$9:$C$88,$C102)*'2-12'!$H$8</f>
        <v>0</v>
      </c>
      <c r="O102" s="30">
        <f>SUMIFS(O$9:O$88,$B$9:$B$88,$B102,$C$9:$C$88,$C102)*'2-12'!$H$8</f>
        <v>0</v>
      </c>
      <c r="P102" s="30">
        <f>SUMIFS(P$9:P$88,$B$9:$B$88,$B102,$C$9:$C$88,$C102)*'2-12'!$H$8</f>
        <v>0</v>
      </c>
      <c r="Q102" s="30">
        <f>SUMIFS(Q$9:Q$88,$B$9:$B$88,$B102,$C$9:$C$88,$C102)*'2-12'!$H$8</f>
        <v>0</v>
      </c>
      <c r="R102" s="30">
        <f>SUMIFS(R$9:R$88,$B$9:$B$88,$B102,$C$9:$C$88,$C102)*'2-12'!$H$8</f>
        <v>0</v>
      </c>
      <c r="S102" s="24">
        <f t="shared" si="11"/>
        <v>52348.801135864771</v>
      </c>
      <c r="T102" s="27"/>
      <c r="U102" s="29">
        <f>SUMIFS(U$9:U$88,$B$9:$B$88,$B102,$C$9:$C$88,$C102)*'2-12'!$H$8</f>
        <v>0</v>
      </c>
      <c r="V102" s="29">
        <f>SUMIFS(V$9:V$88,$B$9:$B$88,$B102,$C$9:$C$88,$C102)*'2-12'!$H$8</f>
        <v>0</v>
      </c>
      <c r="W102" s="29">
        <f>SUMIFS(W$9:W$88,$B$9:$B$88,$B102,$C$9:$C$88,$C102)*'2-12'!$H$8</f>
        <v>0</v>
      </c>
      <c r="X102" s="29">
        <f>SUMIFS(X$9:X$88,$B$9:$B$88,$B102,$C$9:$C$88,$C102)*'2-12'!$H$8</f>
        <v>0</v>
      </c>
      <c r="Y102" s="29">
        <f>SUMIFS(Y$9:Y$88,$B$9:$B$88,$B102,$C$9:$C$88,$C102)*'2-12'!$H$8</f>
        <v>0</v>
      </c>
      <c r="Z102" s="25">
        <f t="shared" si="12"/>
        <v>52348.801135864771</v>
      </c>
      <c r="AA102" s="41"/>
    </row>
    <row r="103" spans="1:27" s="19" customFormat="1" x14ac:dyDescent="0.2">
      <c r="A103" t="s">
        <v>80</v>
      </c>
      <c r="B103" s="88">
        <f t="shared" si="13"/>
        <v>512</v>
      </c>
      <c r="C103" s="88" t="s">
        <v>104</v>
      </c>
      <c r="D103" s="30">
        <f>SUMIFS(D$9:D$88,$B$9:$B$88,$B103,$C$9:$C$88,$C103)*'2-12'!$H$8</f>
        <v>5960.5951623167894</v>
      </c>
      <c r="E103" s="30">
        <f>SUMIFS(E$9:E$88,$B$9:$B$88,$B103,$C$9:$C$88,$C103)*'2-12'!$H$8</f>
        <v>202.05219678555164</v>
      </c>
      <c r="F103" s="30">
        <f>SUMIFS(F$9:F$88,$B$9:$B$88,$B103,$C$9:$C$88,$C103)*'2-12'!$H$8</f>
        <v>860.8971199528288</v>
      </c>
      <c r="G103" s="30">
        <f>SUMIFS(G$9:G$88,$B$9:$B$88,$B103,$C$9:$C$88,$C103)*'2-12'!$H$8</f>
        <v>0</v>
      </c>
      <c r="H103" s="30">
        <f>SUMIFS(H$9:H$88,$B$9:$B$88,$B103,$C$9:$C$88,$C103)*'2-12'!$H$8</f>
        <v>0</v>
      </c>
      <c r="I103" s="30">
        <f>SUMIFS(I$9:I$88,$B$9:$B$88,$B103,$C$9:$C$88,$C103)*'2-12'!$H$8</f>
        <v>0</v>
      </c>
      <c r="J103" s="30">
        <f>SUMIFS(J$9:J$88,$B$9:$B$88,$B103,$C$9:$C$88,$C103)*'2-12'!$H$8</f>
        <v>0</v>
      </c>
      <c r="K103" s="30">
        <f>SUMIFS(K$9:K$88,$B$9:$B$88,$B103,$C$9:$C$88,$C103)*'2-12'!$H$8</f>
        <v>0</v>
      </c>
      <c r="L103" s="30">
        <f>SUMIFS(L$9:L$88,$B$9:$B$88,$B103,$C$9:$C$88,$C103)*'2-12'!$H$8</f>
        <v>0</v>
      </c>
      <c r="M103" s="30">
        <f>SUMIFS(M$9:M$88,$B$9:$B$88,$B103,$C$9:$C$88,$C103)*'2-12'!$H$8</f>
        <v>0</v>
      </c>
      <c r="N103" s="30">
        <f>SUMIFS(N$9:N$88,$B$9:$B$88,$B103,$C$9:$C$88,$C103)*'2-12'!$H$8</f>
        <v>0</v>
      </c>
      <c r="O103" s="30">
        <f>SUMIFS(O$9:O$88,$B$9:$B$88,$B103,$C$9:$C$88,$C103)*'2-12'!$H$8</f>
        <v>0</v>
      </c>
      <c r="P103" s="30">
        <f>SUMIFS(P$9:P$88,$B$9:$B$88,$B103,$C$9:$C$88,$C103)*'2-12'!$H$8</f>
        <v>0</v>
      </c>
      <c r="Q103" s="30">
        <f>SUMIFS(Q$9:Q$88,$B$9:$B$88,$B103,$C$9:$C$88,$C103)*'2-12'!$H$8</f>
        <v>0</v>
      </c>
      <c r="R103" s="30">
        <f>SUMIFS(R$9:R$88,$B$9:$B$88,$B103,$C$9:$C$88,$C103)*'2-12'!$H$8</f>
        <v>0</v>
      </c>
      <c r="S103" s="24">
        <f t="shared" si="11"/>
        <v>7023.5444790551701</v>
      </c>
      <c r="T103" s="27"/>
      <c r="U103" s="29">
        <f>SUMIFS(U$9:U$88,$B$9:$B$88,$B103,$C$9:$C$88,$C103)*'2-12'!$H$8</f>
        <v>352.12093242874266</v>
      </c>
      <c r="V103" s="29">
        <f>SUMIFS(V$9:V$88,$B$9:$B$88,$B103,$C$9:$C$88,$C103)*'2-12'!$H$8</f>
        <v>0</v>
      </c>
      <c r="W103" s="29">
        <f>SUMIFS(W$9:W$88,$B$9:$B$88,$B103,$C$9:$C$88,$C103)*'2-12'!$H$8</f>
        <v>0</v>
      </c>
      <c r="X103" s="29">
        <f>SUMIFS(X$9:X$88,$B$9:$B$88,$B103,$C$9:$C$88,$C103)*'2-12'!$H$8</f>
        <v>0</v>
      </c>
      <c r="Y103" s="29">
        <f>SUMIFS(Y$9:Y$88,$B$9:$B$88,$B103,$C$9:$C$88,$C103)*'2-12'!$H$8</f>
        <v>0</v>
      </c>
      <c r="Z103" s="25">
        <f t="shared" si="12"/>
        <v>7375.665411483913</v>
      </c>
      <c r="AA103" s="41"/>
    </row>
    <row r="104" spans="1:27" s="19" customFormat="1" x14ac:dyDescent="0.2">
      <c r="A104" t="s">
        <v>80</v>
      </c>
      <c r="B104" s="88">
        <f t="shared" si="13"/>
        <v>513</v>
      </c>
      <c r="C104" s="88" t="s">
        <v>104</v>
      </c>
      <c r="D104" s="30">
        <f>SUMIFS(D$9:D$88,$B$9:$B$88,$B104,$C$9:$C$88,$C104)*'2-12'!$H$8</f>
        <v>19557.424496744377</v>
      </c>
      <c r="E104" s="30">
        <f>SUMIFS(E$9:E$88,$B$9:$B$88,$B104,$C$9:$C$88,$C104)*'2-12'!$H$8</f>
        <v>0</v>
      </c>
      <c r="F104" s="30">
        <f>SUMIFS(F$9:F$88,$B$9:$B$88,$B104,$C$9:$C$88,$C104)*'2-12'!$H$8</f>
        <v>0</v>
      </c>
      <c r="G104" s="30">
        <f>SUMIFS(G$9:G$88,$B$9:$B$88,$B104,$C$9:$C$88,$C104)*'2-12'!$H$8</f>
        <v>0</v>
      </c>
      <c r="H104" s="30">
        <f>SUMIFS(H$9:H$88,$B$9:$B$88,$B104,$C$9:$C$88,$C104)*'2-12'!$H$8</f>
        <v>0</v>
      </c>
      <c r="I104" s="30">
        <f>SUMIFS(I$9:I$88,$B$9:$B$88,$B104,$C$9:$C$88,$C104)*'2-12'!$H$8</f>
        <v>0</v>
      </c>
      <c r="J104" s="30">
        <f>SUMIFS(J$9:J$88,$B$9:$B$88,$B104,$C$9:$C$88,$C104)*'2-12'!$H$8</f>
        <v>0</v>
      </c>
      <c r="K104" s="30">
        <f>SUMIFS(K$9:K$88,$B$9:$B$88,$B104,$C$9:$C$88,$C104)*'2-12'!$H$8</f>
        <v>0</v>
      </c>
      <c r="L104" s="30">
        <f>SUMIFS(L$9:L$88,$B$9:$B$88,$B104,$C$9:$C$88,$C104)*'2-12'!$H$8</f>
        <v>0</v>
      </c>
      <c r="M104" s="30">
        <f>SUMIFS(M$9:M$88,$B$9:$B$88,$B104,$C$9:$C$88,$C104)*'2-12'!$H$8</f>
        <v>0</v>
      </c>
      <c r="N104" s="30">
        <f>SUMIFS(N$9:N$88,$B$9:$B$88,$B104,$C$9:$C$88,$C104)*'2-12'!$H$8</f>
        <v>0</v>
      </c>
      <c r="O104" s="30">
        <f>SUMIFS(O$9:O$88,$B$9:$B$88,$B104,$C$9:$C$88,$C104)*'2-12'!$H$8</f>
        <v>0</v>
      </c>
      <c r="P104" s="30">
        <f>SUMIFS(P$9:P$88,$B$9:$B$88,$B104,$C$9:$C$88,$C104)*'2-12'!$H$8</f>
        <v>0</v>
      </c>
      <c r="Q104" s="30">
        <f>SUMIFS(Q$9:Q$88,$B$9:$B$88,$B104,$C$9:$C$88,$C104)*'2-12'!$H$8</f>
        <v>0</v>
      </c>
      <c r="R104" s="30">
        <f>SUMIFS(R$9:R$88,$B$9:$B$88,$B104,$C$9:$C$88,$C104)*'2-12'!$H$8</f>
        <v>0</v>
      </c>
      <c r="S104" s="24">
        <f t="shared" si="11"/>
        <v>19557.424496744377</v>
      </c>
      <c r="T104" s="27"/>
      <c r="U104" s="29">
        <f>SUMIFS(U$9:U$88,$B$9:$B$88,$B104,$C$9:$C$88,$C104)*'2-12'!$H$8</f>
        <v>0</v>
      </c>
      <c r="V104" s="29">
        <f>SUMIFS(V$9:V$88,$B$9:$B$88,$B104,$C$9:$C$88,$C104)*'2-12'!$H$8</f>
        <v>0</v>
      </c>
      <c r="W104" s="29">
        <f>SUMIFS(W$9:W$88,$B$9:$B$88,$B104,$C$9:$C$88,$C104)*'2-12'!$H$8</f>
        <v>0</v>
      </c>
      <c r="X104" s="29">
        <f>SUMIFS(X$9:X$88,$B$9:$B$88,$B104,$C$9:$C$88,$C104)*'2-12'!$H$8</f>
        <v>0</v>
      </c>
      <c r="Y104" s="29">
        <f>SUMIFS(Y$9:Y$88,$B$9:$B$88,$B104,$C$9:$C$88,$C104)*'2-12'!$H$8</f>
        <v>0</v>
      </c>
      <c r="Z104" s="25">
        <f t="shared" si="12"/>
        <v>19557.424496744377</v>
      </c>
      <c r="AA104" s="41"/>
    </row>
    <row r="105" spans="1:27" s="19" customFormat="1" x14ac:dyDescent="0.2">
      <c r="A105" t="s">
        <v>80</v>
      </c>
      <c r="B105" s="88">
        <f t="shared" si="13"/>
        <v>514</v>
      </c>
      <c r="C105" s="88" t="s">
        <v>104</v>
      </c>
      <c r="D105" s="30">
        <f>SUMIFS(D$9:D$88,$B$9:$B$88,$B105,$C$9:$C$88,$C105)*'2-12'!$H$8</f>
        <v>3012.539820833164</v>
      </c>
      <c r="E105" s="30">
        <f>SUMIFS(E$9:E$88,$B$9:$B$88,$B105,$C$9:$C$88,$C105)*'2-12'!$H$8</f>
        <v>0</v>
      </c>
      <c r="F105" s="30">
        <f>SUMIFS(F$9:F$88,$B$9:$B$88,$B105,$C$9:$C$88,$C105)*'2-12'!$H$8</f>
        <v>0</v>
      </c>
      <c r="G105" s="30">
        <f>SUMIFS(G$9:G$88,$B$9:$B$88,$B105,$C$9:$C$88,$C105)*'2-12'!$H$8</f>
        <v>0</v>
      </c>
      <c r="H105" s="30">
        <f>SUMIFS(H$9:H$88,$B$9:$B$88,$B105,$C$9:$C$88,$C105)*'2-12'!$H$8</f>
        <v>0</v>
      </c>
      <c r="I105" s="30">
        <f>SUMIFS(I$9:I$88,$B$9:$B$88,$B105,$C$9:$C$88,$C105)*'2-12'!$H$8</f>
        <v>0</v>
      </c>
      <c r="J105" s="30">
        <f>SUMIFS(J$9:J$88,$B$9:$B$88,$B105,$C$9:$C$88,$C105)*'2-12'!$H$8</f>
        <v>0</v>
      </c>
      <c r="K105" s="30">
        <f>SUMIFS(K$9:K$88,$B$9:$B$88,$B105,$C$9:$C$88,$C105)*'2-12'!$H$8</f>
        <v>0</v>
      </c>
      <c r="L105" s="30">
        <f>SUMIFS(L$9:L$88,$B$9:$B$88,$B105,$C$9:$C$88,$C105)*'2-12'!$H$8</f>
        <v>0</v>
      </c>
      <c r="M105" s="30">
        <f>SUMIFS(M$9:M$88,$B$9:$B$88,$B105,$C$9:$C$88,$C105)*'2-12'!$H$8</f>
        <v>0</v>
      </c>
      <c r="N105" s="30">
        <f>SUMIFS(N$9:N$88,$B$9:$B$88,$B105,$C$9:$C$88,$C105)*'2-12'!$H$8</f>
        <v>0</v>
      </c>
      <c r="O105" s="30">
        <f>SUMIFS(O$9:O$88,$B$9:$B$88,$B105,$C$9:$C$88,$C105)*'2-12'!$H$8</f>
        <v>0</v>
      </c>
      <c r="P105" s="30">
        <f>SUMIFS(P$9:P$88,$B$9:$B$88,$B105,$C$9:$C$88,$C105)*'2-12'!$H$8</f>
        <v>0</v>
      </c>
      <c r="Q105" s="30">
        <f>SUMIFS(Q$9:Q$88,$B$9:$B$88,$B105,$C$9:$C$88,$C105)*'2-12'!$H$8</f>
        <v>0</v>
      </c>
      <c r="R105" s="30">
        <f>SUMIFS(R$9:R$88,$B$9:$B$88,$B105,$C$9:$C$88,$C105)*'2-12'!$H$8</f>
        <v>0</v>
      </c>
      <c r="S105" s="24">
        <f t="shared" si="11"/>
        <v>3012.539820833164</v>
      </c>
      <c r="T105" s="27"/>
      <c r="U105" s="29">
        <f>SUMIFS(U$9:U$88,$B$9:$B$88,$B105,$C$9:$C$88,$C105)*'2-12'!$H$8</f>
        <v>0</v>
      </c>
      <c r="V105" s="29">
        <f>SUMIFS(V$9:V$88,$B$9:$B$88,$B105,$C$9:$C$88,$C105)*'2-12'!$H$8</f>
        <v>0</v>
      </c>
      <c r="W105" s="29">
        <f>SUMIFS(W$9:W$88,$B$9:$B$88,$B105,$C$9:$C$88,$C105)*'2-12'!$H$8</f>
        <v>0</v>
      </c>
      <c r="X105" s="29">
        <f>SUMIFS(X$9:X$88,$B$9:$B$88,$B105,$C$9:$C$88,$C105)*'2-12'!$H$8</f>
        <v>0</v>
      </c>
      <c r="Y105" s="29">
        <f>SUMIFS(Y$9:Y$88,$B$9:$B$88,$B105,$C$9:$C$88,$C105)*'2-12'!$H$8</f>
        <v>0</v>
      </c>
      <c r="Z105" s="25">
        <f t="shared" si="12"/>
        <v>3012.539820833164</v>
      </c>
      <c r="AA105" s="41"/>
    </row>
    <row r="106" spans="1:27" s="19" customFormat="1" x14ac:dyDescent="0.2">
      <c r="A106" t="s">
        <v>76</v>
      </c>
      <c r="B106" s="88">
        <f t="shared" si="13"/>
        <v>535</v>
      </c>
      <c r="C106" s="88" t="s">
        <v>105</v>
      </c>
      <c r="D106" s="30">
        <f>SUMIFS(D$9:D$88,$B$9:$B$88,$B106,$C$9:$C$88,$C106)*'2-12'!$H$8</f>
        <v>652025.61022094241</v>
      </c>
      <c r="E106" s="30">
        <f>SUMIFS(E$9:E$88,$B$9:$B$88,$B106,$C$9:$C$88,$C106)*'2-12'!$H$8</f>
        <v>12260.279142214542</v>
      </c>
      <c r="F106" s="30">
        <f>SUMIFS(F$9:F$88,$B$9:$B$88,$B106,$C$9:$C$88,$C106)*'2-12'!$H$8</f>
        <v>52238.179892459302</v>
      </c>
      <c r="G106" s="30">
        <f>SUMIFS(G$9:G$88,$B$9:$B$88,$B106,$C$9:$C$88,$C106)*'2-12'!$H$8</f>
        <v>0</v>
      </c>
      <c r="H106" s="30">
        <f>SUMIFS(H$9:H$88,$B$9:$B$88,$B106,$C$9:$C$88,$C106)*'2-12'!$H$8</f>
        <v>0</v>
      </c>
      <c r="I106" s="30">
        <f>SUMIFS(I$9:I$88,$B$9:$B$88,$B106,$C$9:$C$88,$C106)*'2-12'!$H$8</f>
        <v>0</v>
      </c>
      <c r="J106" s="30">
        <f>SUMIFS(J$9:J$88,$B$9:$B$88,$B106,$C$9:$C$88,$C106)*'2-12'!$H$8</f>
        <v>0</v>
      </c>
      <c r="K106" s="30">
        <f>SUMIFS(K$9:K$88,$B$9:$B$88,$B106,$C$9:$C$88,$C106)*'2-12'!$H$8</f>
        <v>0</v>
      </c>
      <c r="L106" s="30">
        <f>SUMIFS(L$9:L$88,$B$9:$B$88,$B106,$C$9:$C$88,$C106)*'2-12'!$H$8</f>
        <v>0</v>
      </c>
      <c r="M106" s="30">
        <f>SUMIFS(M$9:M$88,$B$9:$B$88,$B106,$C$9:$C$88,$C106)*'2-12'!$H$8</f>
        <v>0</v>
      </c>
      <c r="N106" s="30">
        <f>SUMIFS(N$9:N$88,$B$9:$B$88,$B106,$C$9:$C$88,$C106)*'2-12'!$H$8</f>
        <v>0</v>
      </c>
      <c r="O106" s="30">
        <f>SUMIFS(O$9:O$88,$B$9:$B$88,$B106,$C$9:$C$88,$C106)*'2-12'!$H$8</f>
        <v>0</v>
      </c>
      <c r="P106" s="30">
        <f>SUMIFS(P$9:P$88,$B$9:$B$88,$B106,$C$9:$C$88,$C106)*'2-12'!$H$8</f>
        <v>0</v>
      </c>
      <c r="Q106" s="30">
        <f>SUMIFS(Q$9:Q$88,$B$9:$B$88,$B106,$C$9:$C$88,$C106)*'2-12'!$H$8</f>
        <v>0</v>
      </c>
      <c r="R106" s="30">
        <f>SUMIFS(R$9:R$88,$B$9:$B$88,$B106,$C$9:$C$88,$C106)*'2-12'!$H$8</f>
        <v>0</v>
      </c>
      <c r="S106" s="24">
        <f t="shared" si="11"/>
        <v>716524.06925561628</v>
      </c>
      <c r="T106" s="27"/>
      <c r="U106" s="29">
        <f>SUMIFS(U$9:U$88,$B$9:$B$88,$B106,$C$9:$C$88,$C106)*'2-12'!$H$8</f>
        <v>21366.265707940853</v>
      </c>
      <c r="V106" s="29">
        <f>SUMIFS(V$9:V$88,$B$9:$B$88,$B106,$C$9:$C$88,$C106)*'2-12'!$H$8</f>
        <v>0</v>
      </c>
      <c r="W106" s="29">
        <f>SUMIFS(W$9:W$88,$B$9:$B$88,$B106,$C$9:$C$88,$C106)*'2-12'!$H$8</f>
        <v>0</v>
      </c>
      <c r="X106" s="29">
        <f>SUMIFS(X$9:X$88,$B$9:$B$88,$B106,$C$9:$C$88,$C106)*'2-12'!$H$8</f>
        <v>0</v>
      </c>
      <c r="Y106" s="29">
        <f>SUMIFS(Y$9:Y$88,$B$9:$B$88,$B106,$C$9:$C$88,$C106)*'2-12'!$H$8</f>
        <v>0</v>
      </c>
      <c r="Z106" s="25">
        <f t="shared" si="12"/>
        <v>737890.33496355708</v>
      </c>
      <c r="AA106" s="41"/>
    </row>
    <row r="107" spans="1:27" s="19" customFormat="1" x14ac:dyDescent="0.2">
      <c r="A107" t="s">
        <v>76</v>
      </c>
      <c r="B107" s="88">
        <f t="shared" si="13"/>
        <v>535</v>
      </c>
      <c r="C107" s="88" t="s">
        <v>106</v>
      </c>
      <c r="D107" s="30">
        <f>SUMIFS(D$9:D$88,$B$9:$B$88,$B107,$C$9:$C$88,$C107)*'2-12'!$H$8</f>
        <v>186258.66803704677</v>
      </c>
      <c r="E107" s="30">
        <f>SUMIFS(E$9:E$88,$B$9:$B$88,$B107,$C$9:$C$88,$C107)*'2-12'!$H$8</f>
        <v>8224.8258106479043</v>
      </c>
      <c r="F107" s="30">
        <f>SUMIFS(F$9:F$88,$B$9:$B$88,$B107,$C$9:$C$88,$C107)*'2-12'!$H$8</f>
        <v>35044.05774917463</v>
      </c>
      <c r="G107" s="30">
        <f>SUMIFS(G$9:G$88,$B$9:$B$88,$B107,$C$9:$C$88,$C107)*'2-12'!$H$8</f>
        <v>0</v>
      </c>
      <c r="H107" s="30">
        <f>SUMIFS(H$9:H$88,$B$9:$B$88,$B107,$C$9:$C$88,$C107)*'2-12'!$H$8</f>
        <v>0</v>
      </c>
      <c r="I107" s="30">
        <f>SUMIFS(I$9:I$88,$B$9:$B$88,$B107,$C$9:$C$88,$C107)*'2-12'!$H$8</f>
        <v>0</v>
      </c>
      <c r="J107" s="30">
        <f>SUMIFS(J$9:J$88,$B$9:$B$88,$B107,$C$9:$C$88,$C107)*'2-12'!$H$8</f>
        <v>0</v>
      </c>
      <c r="K107" s="30">
        <f>SUMIFS(K$9:K$88,$B$9:$B$88,$B107,$C$9:$C$88,$C107)*'2-12'!$H$8</f>
        <v>0</v>
      </c>
      <c r="L107" s="30">
        <f>SUMIFS(L$9:L$88,$B$9:$B$88,$B107,$C$9:$C$88,$C107)*'2-12'!$H$8</f>
        <v>0</v>
      </c>
      <c r="M107" s="30">
        <f>SUMIFS(M$9:M$88,$B$9:$B$88,$B107,$C$9:$C$88,$C107)*'2-12'!$H$8</f>
        <v>0</v>
      </c>
      <c r="N107" s="30">
        <f>SUMIFS(N$9:N$88,$B$9:$B$88,$B107,$C$9:$C$88,$C107)*'2-12'!$H$8</f>
        <v>0</v>
      </c>
      <c r="O107" s="30">
        <f>SUMIFS(O$9:O$88,$B$9:$B$88,$B107,$C$9:$C$88,$C107)*'2-12'!$H$8</f>
        <v>0</v>
      </c>
      <c r="P107" s="30">
        <f>SUMIFS(P$9:P$88,$B$9:$B$88,$B107,$C$9:$C$88,$C107)*'2-12'!$H$8</f>
        <v>0</v>
      </c>
      <c r="Q107" s="30">
        <f>SUMIFS(Q$9:Q$88,$B$9:$B$88,$B107,$C$9:$C$88,$C107)*'2-12'!$H$8</f>
        <v>0</v>
      </c>
      <c r="R107" s="30">
        <f>SUMIFS(R$9:R$88,$B$9:$B$88,$B107,$C$9:$C$88,$C107)*'2-12'!$H$8</f>
        <v>0</v>
      </c>
      <c r="S107" s="24">
        <f t="shared" si="11"/>
        <v>229527.55159686928</v>
      </c>
      <c r="T107" s="27"/>
      <c r="U107" s="29">
        <f>SUMIFS(U$9:U$88,$B$9:$B$88,$B107,$C$9:$C$88,$C107)*'2-12'!$H$8</f>
        <v>14333.589931631099</v>
      </c>
      <c r="V107" s="29">
        <f>SUMIFS(V$9:V$88,$B$9:$B$88,$B107,$C$9:$C$88,$C107)*'2-12'!$H$8</f>
        <v>0</v>
      </c>
      <c r="W107" s="29">
        <f>SUMIFS(W$9:W$88,$B$9:$B$88,$B107,$C$9:$C$88,$C107)*'2-12'!$H$8</f>
        <v>0</v>
      </c>
      <c r="X107" s="29">
        <f>SUMIFS(X$9:X$88,$B$9:$B$88,$B107,$C$9:$C$88,$C107)*'2-12'!$H$8</f>
        <v>0</v>
      </c>
      <c r="Y107" s="29">
        <f>SUMIFS(Y$9:Y$88,$B$9:$B$88,$B107,$C$9:$C$88,$C107)*'2-12'!$H$8</f>
        <v>0</v>
      </c>
      <c r="Z107" s="25">
        <f t="shared" si="12"/>
        <v>243861.14152850039</v>
      </c>
      <c r="AA107" s="41"/>
    </row>
    <row r="108" spans="1:27" s="19" customFormat="1" x14ac:dyDescent="0.2">
      <c r="A108" t="s">
        <v>76</v>
      </c>
      <c r="B108" s="88">
        <f t="shared" si="13"/>
        <v>536</v>
      </c>
      <c r="C108" s="88" t="s">
        <v>105</v>
      </c>
      <c r="D108" s="30">
        <f>SUMIFS(D$9:D$88,$B$9:$B$88,$B108,$C$9:$C$88,$C108)*'2-12'!$H$8</f>
        <v>13159.067326620621</v>
      </c>
      <c r="E108" s="30">
        <f>SUMIFS(E$9:E$88,$B$9:$B$88,$B108,$C$9:$C$88,$C108)*'2-12'!$H$8</f>
        <v>0</v>
      </c>
      <c r="F108" s="30">
        <f>SUMIFS(F$9:F$88,$B$9:$B$88,$B108,$C$9:$C$88,$C108)*'2-12'!$H$8</f>
        <v>0</v>
      </c>
      <c r="G108" s="30">
        <f>SUMIFS(G$9:G$88,$B$9:$B$88,$B108,$C$9:$C$88,$C108)*'2-12'!$H$8</f>
        <v>0</v>
      </c>
      <c r="H108" s="30">
        <f>SUMIFS(H$9:H$88,$B$9:$B$88,$B108,$C$9:$C$88,$C108)*'2-12'!$H$8</f>
        <v>0</v>
      </c>
      <c r="I108" s="30">
        <f>SUMIFS(I$9:I$88,$B$9:$B$88,$B108,$C$9:$C$88,$C108)*'2-12'!$H$8</f>
        <v>0</v>
      </c>
      <c r="J108" s="30">
        <f>SUMIFS(J$9:J$88,$B$9:$B$88,$B108,$C$9:$C$88,$C108)*'2-12'!$H$8</f>
        <v>0</v>
      </c>
      <c r="K108" s="30">
        <f>SUMIFS(K$9:K$88,$B$9:$B$88,$B108,$C$9:$C$88,$C108)*'2-12'!$H$8</f>
        <v>0</v>
      </c>
      <c r="L108" s="30">
        <f>SUMIFS(L$9:L$88,$B$9:$B$88,$B108,$C$9:$C$88,$C108)*'2-12'!$H$8</f>
        <v>0</v>
      </c>
      <c r="M108" s="30">
        <f>SUMIFS(M$9:M$88,$B$9:$B$88,$B108,$C$9:$C$88,$C108)*'2-12'!$H$8</f>
        <v>0</v>
      </c>
      <c r="N108" s="30">
        <f>SUMIFS(N$9:N$88,$B$9:$B$88,$B108,$C$9:$C$88,$C108)*'2-12'!$H$8</f>
        <v>0</v>
      </c>
      <c r="O108" s="30">
        <f>SUMIFS(O$9:O$88,$B$9:$B$88,$B108,$C$9:$C$88,$C108)*'2-12'!$H$8</f>
        <v>0</v>
      </c>
      <c r="P108" s="30">
        <f>SUMIFS(P$9:P$88,$B$9:$B$88,$B108,$C$9:$C$88,$C108)*'2-12'!$H$8</f>
        <v>0</v>
      </c>
      <c r="Q108" s="30">
        <f>SUMIFS(Q$9:Q$88,$B$9:$B$88,$B108,$C$9:$C$88,$C108)*'2-12'!$H$8</f>
        <v>0</v>
      </c>
      <c r="R108" s="30">
        <f>SUMIFS(R$9:R$88,$B$9:$B$88,$B108,$C$9:$C$88,$C108)*'2-12'!$H$8</f>
        <v>0</v>
      </c>
      <c r="S108" s="24">
        <f t="shared" si="11"/>
        <v>13159.067326620621</v>
      </c>
      <c r="T108" s="27"/>
      <c r="U108" s="29">
        <f>SUMIFS(U$9:U$88,$B$9:$B$88,$B108,$C$9:$C$88,$C108)*'2-12'!$H$8</f>
        <v>0</v>
      </c>
      <c r="V108" s="29">
        <f>SUMIFS(V$9:V$88,$B$9:$B$88,$B108,$C$9:$C$88,$C108)*'2-12'!$H$8</f>
        <v>0</v>
      </c>
      <c r="W108" s="29">
        <f>SUMIFS(W$9:W$88,$B$9:$B$88,$B108,$C$9:$C$88,$C108)*'2-12'!$H$8</f>
        <v>0</v>
      </c>
      <c r="X108" s="29">
        <f>SUMIFS(X$9:X$88,$B$9:$B$88,$B108,$C$9:$C$88,$C108)*'2-12'!$H$8</f>
        <v>0</v>
      </c>
      <c r="Y108" s="29">
        <f>SUMIFS(Y$9:Y$88,$B$9:$B$88,$B108,$C$9:$C$88,$C108)*'2-12'!$H$8</f>
        <v>0</v>
      </c>
      <c r="Z108" s="25">
        <f t="shared" si="12"/>
        <v>13159.067326620621</v>
      </c>
      <c r="AA108" s="41"/>
    </row>
    <row r="109" spans="1:27" s="19" customFormat="1" x14ac:dyDescent="0.2">
      <c r="A109" t="s">
        <v>76</v>
      </c>
      <c r="B109" s="88">
        <f t="shared" si="13"/>
        <v>537</v>
      </c>
      <c r="C109" s="88" t="s">
        <v>105</v>
      </c>
      <c r="D109" s="30">
        <f>SUMIFS(D$9:D$88,$B$9:$B$88,$B109,$C$9:$C$88,$C109)*'2-12'!$H$8</f>
        <v>343311.94436353631</v>
      </c>
      <c r="E109" s="30">
        <f>SUMIFS(E$9:E$88,$B$9:$B$88,$B109,$C$9:$C$88,$C109)*'2-12'!$H$8</f>
        <v>0</v>
      </c>
      <c r="F109" s="30">
        <f>SUMIFS(F$9:F$88,$B$9:$B$88,$B109,$C$9:$C$88,$C109)*'2-12'!$H$8</f>
        <v>0</v>
      </c>
      <c r="G109" s="30">
        <f>SUMIFS(G$9:G$88,$B$9:$B$88,$B109,$C$9:$C$88,$C109)*'2-12'!$H$8</f>
        <v>0</v>
      </c>
      <c r="H109" s="30">
        <f>SUMIFS(H$9:H$88,$B$9:$B$88,$B109,$C$9:$C$88,$C109)*'2-12'!$H$8</f>
        <v>0</v>
      </c>
      <c r="I109" s="30">
        <f>SUMIFS(I$9:I$88,$B$9:$B$88,$B109,$C$9:$C$88,$C109)*'2-12'!$H$8</f>
        <v>0</v>
      </c>
      <c r="J109" s="30">
        <f>SUMIFS(J$9:J$88,$B$9:$B$88,$B109,$C$9:$C$88,$C109)*'2-12'!$H$8</f>
        <v>0</v>
      </c>
      <c r="K109" s="30">
        <f>SUMIFS(K$9:K$88,$B$9:$B$88,$B109,$C$9:$C$88,$C109)*'2-12'!$H$8</f>
        <v>0</v>
      </c>
      <c r="L109" s="30">
        <f>SUMIFS(L$9:L$88,$B$9:$B$88,$B109,$C$9:$C$88,$C109)*'2-12'!$H$8</f>
        <v>0</v>
      </c>
      <c r="M109" s="30">
        <f>SUMIFS(M$9:M$88,$B$9:$B$88,$B109,$C$9:$C$88,$C109)*'2-12'!$H$8</f>
        <v>0</v>
      </c>
      <c r="N109" s="30">
        <f>SUMIFS(N$9:N$88,$B$9:$B$88,$B109,$C$9:$C$88,$C109)*'2-12'!$H$8</f>
        <v>0</v>
      </c>
      <c r="O109" s="30">
        <f>SUMIFS(O$9:O$88,$B$9:$B$88,$B109,$C$9:$C$88,$C109)*'2-12'!$H$8</f>
        <v>0</v>
      </c>
      <c r="P109" s="30">
        <f>SUMIFS(P$9:P$88,$B$9:$B$88,$B109,$C$9:$C$88,$C109)*'2-12'!$H$8</f>
        <v>0</v>
      </c>
      <c r="Q109" s="30">
        <f>SUMIFS(Q$9:Q$88,$B$9:$B$88,$B109,$C$9:$C$88,$C109)*'2-12'!$H$8</f>
        <v>0</v>
      </c>
      <c r="R109" s="30">
        <f>SUMIFS(R$9:R$88,$B$9:$B$88,$B109,$C$9:$C$88,$C109)*'2-12'!$H$8</f>
        <v>0</v>
      </c>
      <c r="S109" s="24">
        <f t="shared" si="11"/>
        <v>343311.94436353631</v>
      </c>
      <c r="T109" s="27"/>
      <c r="U109" s="29">
        <f>SUMIFS(U$9:U$88,$B$9:$B$88,$B109,$C$9:$C$88,$C109)*'2-12'!$H$8</f>
        <v>0</v>
      </c>
      <c r="V109" s="29">
        <f>SUMIFS(V$9:V$88,$B$9:$B$88,$B109,$C$9:$C$88,$C109)*'2-12'!$H$8</f>
        <v>0</v>
      </c>
      <c r="W109" s="29">
        <f>SUMIFS(W$9:W$88,$B$9:$B$88,$B109,$C$9:$C$88,$C109)*'2-12'!$H$8</f>
        <v>0</v>
      </c>
      <c r="X109" s="29">
        <f>SUMIFS(X$9:X$88,$B$9:$B$88,$B109,$C$9:$C$88,$C109)*'2-12'!$H$8</f>
        <v>0</v>
      </c>
      <c r="Y109" s="29">
        <f>SUMIFS(Y$9:Y$88,$B$9:$B$88,$B109,$C$9:$C$88,$C109)*'2-12'!$H$8</f>
        <v>0</v>
      </c>
      <c r="Z109" s="25">
        <f t="shared" si="12"/>
        <v>343311.94436353631</v>
      </c>
      <c r="AA109" s="41"/>
    </row>
    <row r="110" spans="1:27" s="19" customFormat="1" x14ac:dyDescent="0.2">
      <c r="A110" t="s">
        <v>76</v>
      </c>
      <c r="B110" s="88">
        <f t="shared" si="13"/>
        <v>537</v>
      </c>
      <c r="C110" s="88" t="s">
        <v>106</v>
      </c>
      <c r="D110" s="30">
        <f>SUMIFS(D$9:D$88,$B$9:$B$88,$B110,$C$9:$C$88,$C110)*'2-12'!$H$8</f>
        <v>26128.30597378809</v>
      </c>
      <c r="E110" s="30">
        <f>SUMIFS(E$9:E$88,$B$9:$B$88,$B110,$C$9:$C$88,$C110)*'2-12'!$H$8</f>
        <v>0</v>
      </c>
      <c r="F110" s="30">
        <f>SUMIFS(F$9:F$88,$B$9:$B$88,$B110,$C$9:$C$88,$C110)*'2-12'!$H$8</f>
        <v>0</v>
      </c>
      <c r="G110" s="30">
        <f>SUMIFS(G$9:G$88,$B$9:$B$88,$B110,$C$9:$C$88,$C110)*'2-12'!$H$8</f>
        <v>0</v>
      </c>
      <c r="H110" s="30">
        <f>SUMIFS(H$9:H$88,$B$9:$B$88,$B110,$C$9:$C$88,$C110)*'2-12'!$H$8</f>
        <v>0</v>
      </c>
      <c r="I110" s="30">
        <f>SUMIFS(I$9:I$88,$B$9:$B$88,$B110,$C$9:$C$88,$C110)*'2-12'!$H$8</f>
        <v>0</v>
      </c>
      <c r="J110" s="30">
        <f>SUMIFS(J$9:J$88,$B$9:$B$88,$B110,$C$9:$C$88,$C110)*'2-12'!$H$8</f>
        <v>0</v>
      </c>
      <c r="K110" s="30">
        <f>SUMIFS(K$9:K$88,$B$9:$B$88,$B110,$C$9:$C$88,$C110)*'2-12'!$H$8</f>
        <v>0</v>
      </c>
      <c r="L110" s="30">
        <f>SUMIFS(L$9:L$88,$B$9:$B$88,$B110,$C$9:$C$88,$C110)*'2-12'!$H$8</f>
        <v>0</v>
      </c>
      <c r="M110" s="30">
        <f>SUMIFS(M$9:M$88,$B$9:$B$88,$B110,$C$9:$C$88,$C110)*'2-12'!$H$8</f>
        <v>0</v>
      </c>
      <c r="N110" s="30">
        <f>SUMIFS(N$9:N$88,$B$9:$B$88,$B110,$C$9:$C$88,$C110)*'2-12'!$H$8</f>
        <v>0</v>
      </c>
      <c r="O110" s="30">
        <f>SUMIFS(O$9:O$88,$B$9:$B$88,$B110,$C$9:$C$88,$C110)*'2-12'!$H$8</f>
        <v>0</v>
      </c>
      <c r="P110" s="30">
        <f>SUMIFS(P$9:P$88,$B$9:$B$88,$B110,$C$9:$C$88,$C110)*'2-12'!$H$8</f>
        <v>0</v>
      </c>
      <c r="Q110" s="30">
        <f>SUMIFS(Q$9:Q$88,$B$9:$B$88,$B110,$C$9:$C$88,$C110)*'2-12'!$H$8</f>
        <v>0</v>
      </c>
      <c r="R110" s="30">
        <f>SUMIFS(R$9:R$88,$B$9:$B$88,$B110,$C$9:$C$88,$C110)*'2-12'!$H$8</f>
        <v>0</v>
      </c>
      <c r="S110" s="24">
        <f t="shared" si="11"/>
        <v>26128.30597378809</v>
      </c>
      <c r="T110" s="27"/>
      <c r="U110" s="29">
        <f>SUMIFS(U$9:U$88,$B$9:$B$88,$B110,$C$9:$C$88,$C110)*'2-12'!$H$8</f>
        <v>0</v>
      </c>
      <c r="V110" s="29">
        <f>SUMIFS(V$9:V$88,$B$9:$B$88,$B110,$C$9:$C$88,$C110)*'2-12'!$H$8</f>
        <v>0</v>
      </c>
      <c r="W110" s="29">
        <f>SUMIFS(W$9:W$88,$B$9:$B$88,$B110,$C$9:$C$88,$C110)*'2-12'!$H$8</f>
        <v>0</v>
      </c>
      <c r="X110" s="29">
        <f>SUMIFS(X$9:X$88,$B$9:$B$88,$B110,$C$9:$C$88,$C110)*'2-12'!$H$8</f>
        <v>0</v>
      </c>
      <c r="Y110" s="29">
        <f>SUMIFS(Y$9:Y$88,$B$9:$B$88,$B110,$C$9:$C$88,$C110)*'2-12'!$H$8</f>
        <v>0</v>
      </c>
      <c r="Z110" s="25">
        <f t="shared" si="12"/>
        <v>26128.30597378809</v>
      </c>
      <c r="AA110" s="41"/>
    </row>
    <row r="111" spans="1:27" s="19" customFormat="1" x14ac:dyDescent="0.2">
      <c r="A111" t="s">
        <v>76</v>
      </c>
      <c r="B111" s="88">
        <f t="shared" si="13"/>
        <v>539</v>
      </c>
      <c r="C111" s="88" t="s">
        <v>105</v>
      </c>
      <c r="D111" s="30">
        <f>SUMIFS(D$9:D$88,$B$9:$B$88,$B111,$C$9:$C$88,$C111)*'2-12'!$H$8</f>
        <v>993317.75420089718</v>
      </c>
      <c r="E111" s="30">
        <f>SUMIFS(E$9:E$88,$B$9:$B$88,$B111,$C$9:$C$88,$C111)*'2-12'!$H$8</f>
        <v>0</v>
      </c>
      <c r="F111" s="30">
        <f>SUMIFS(F$9:F$88,$B$9:$B$88,$B111,$C$9:$C$88,$C111)*'2-12'!$H$8</f>
        <v>0</v>
      </c>
      <c r="G111" s="30">
        <f>SUMIFS(G$9:G$88,$B$9:$B$88,$B111,$C$9:$C$88,$C111)*'2-12'!$H$8</f>
        <v>0</v>
      </c>
      <c r="H111" s="30">
        <f>SUMIFS(H$9:H$88,$B$9:$B$88,$B111,$C$9:$C$88,$C111)*'2-12'!$H$8</f>
        <v>0</v>
      </c>
      <c r="I111" s="30">
        <f>SUMIFS(I$9:I$88,$B$9:$B$88,$B111,$C$9:$C$88,$C111)*'2-12'!$H$8</f>
        <v>0</v>
      </c>
      <c r="J111" s="30">
        <f>SUMIFS(J$9:J$88,$B$9:$B$88,$B111,$C$9:$C$88,$C111)*'2-12'!$H$8</f>
        <v>0</v>
      </c>
      <c r="K111" s="30">
        <f>SUMIFS(K$9:K$88,$B$9:$B$88,$B111,$C$9:$C$88,$C111)*'2-12'!$H$8</f>
        <v>0</v>
      </c>
      <c r="L111" s="30">
        <f>SUMIFS(L$9:L$88,$B$9:$B$88,$B111,$C$9:$C$88,$C111)*'2-12'!$H$8</f>
        <v>0</v>
      </c>
      <c r="M111" s="30">
        <f>SUMIFS(M$9:M$88,$B$9:$B$88,$B111,$C$9:$C$88,$C111)*'2-12'!$H$8</f>
        <v>0</v>
      </c>
      <c r="N111" s="30">
        <f>SUMIFS(N$9:N$88,$B$9:$B$88,$B111,$C$9:$C$88,$C111)*'2-12'!$H$8</f>
        <v>0</v>
      </c>
      <c r="O111" s="30">
        <f>SUMIFS(O$9:O$88,$B$9:$B$88,$B111,$C$9:$C$88,$C111)*'2-12'!$H$8</f>
        <v>0</v>
      </c>
      <c r="P111" s="30">
        <f>SUMIFS(P$9:P$88,$B$9:$B$88,$B111,$C$9:$C$88,$C111)*'2-12'!$H$8</f>
        <v>0</v>
      </c>
      <c r="Q111" s="30">
        <f>SUMIFS(Q$9:Q$88,$B$9:$B$88,$B111,$C$9:$C$88,$C111)*'2-12'!$H$8</f>
        <v>0</v>
      </c>
      <c r="R111" s="30">
        <f>SUMIFS(R$9:R$88,$B$9:$B$88,$B111,$C$9:$C$88,$C111)*'2-12'!$H$8</f>
        <v>0</v>
      </c>
      <c r="S111" s="24">
        <f t="shared" si="11"/>
        <v>993317.75420089718</v>
      </c>
      <c r="T111" s="27"/>
      <c r="U111" s="29">
        <f>SUMIFS(U$9:U$88,$B$9:$B$88,$B111,$C$9:$C$88,$C111)*'2-12'!$H$8</f>
        <v>0</v>
      </c>
      <c r="V111" s="29">
        <f>SUMIFS(V$9:V$88,$B$9:$B$88,$B111,$C$9:$C$88,$C111)*'2-12'!$H$8</f>
        <v>0</v>
      </c>
      <c r="W111" s="29">
        <f>SUMIFS(W$9:W$88,$B$9:$B$88,$B111,$C$9:$C$88,$C111)*'2-12'!$H$8</f>
        <v>0</v>
      </c>
      <c r="X111" s="29">
        <f>SUMIFS(X$9:X$88,$B$9:$B$88,$B111,$C$9:$C$88,$C111)*'2-12'!$H$8</f>
        <v>0</v>
      </c>
      <c r="Y111" s="29">
        <f>SUMIFS(Y$9:Y$88,$B$9:$B$88,$B111,$C$9:$C$88,$C111)*'2-12'!$H$8</f>
        <v>0</v>
      </c>
      <c r="Z111" s="25">
        <f t="shared" si="12"/>
        <v>993317.75420089718</v>
      </c>
      <c r="AA111" s="41"/>
    </row>
    <row r="112" spans="1:27" s="19" customFormat="1" x14ac:dyDescent="0.2">
      <c r="A112" t="s">
        <v>76</v>
      </c>
      <c r="B112" s="88">
        <f t="shared" si="13"/>
        <v>539</v>
      </c>
      <c r="C112" s="88" t="s">
        <v>106</v>
      </c>
      <c r="D112" s="30">
        <f>SUMIFS(D$9:D$88,$B$9:$B$88,$B112,$C$9:$C$88,$C112)*'2-12'!$H$8</f>
        <v>519002.57406089851</v>
      </c>
      <c r="E112" s="30">
        <f>SUMIFS(E$9:E$88,$B$9:$B$88,$B112,$C$9:$C$88,$C112)*'2-12'!$H$8</f>
        <v>0</v>
      </c>
      <c r="F112" s="30">
        <f>SUMIFS(F$9:F$88,$B$9:$B$88,$B112,$C$9:$C$88,$C112)*'2-12'!$H$8</f>
        <v>0</v>
      </c>
      <c r="G112" s="30">
        <f>SUMIFS(G$9:G$88,$B$9:$B$88,$B112,$C$9:$C$88,$C112)*'2-12'!$H$8</f>
        <v>0</v>
      </c>
      <c r="H112" s="30">
        <f>SUMIFS(H$9:H$88,$B$9:$B$88,$B112,$C$9:$C$88,$C112)*'2-12'!$H$8</f>
        <v>0</v>
      </c>
      <c r="I112" s="30">
        <f>SUMIFS(I$9:I$88,$B$9:$B$88,$B112,$C$9:$C$88,$C112)*'2-12'!$H$8</f>
        <v>0</v>
      </c>
      <c r="J112" s="30">
        <f>SUMIFS(J$9:J$88,$B$9:$B$88,$B112,$C$9:$C$88,$C112)*'2-12'!$H$8</f>
        <v>0</v>
      </c>
      <c r="K112" s="30">
        <f>SUMIFS(K$9:K$88,$B$9:$B$88,$B112,$C$9:$C$88,$C112)*'2-12'!$H$8</f>
        <v>0</v>
      </c>
      <c r="L112" s="30">
        <f>SUMIFS(L$9:L$88,$B$9:$B$88,$B112,$C$9:$C$88,$C112)*'2-12'!$H$8</f>
        <v>0</v>
      </c>
      <c r="M112" s="30">
        <f>SUMIFS(M$9:M$88,$B$9:$B$88,$B112,$C$9:$C$88,$C112)*'2-12'!$H$8</f>
        <v>0</v>
      </c>
      <c r="N112" s="30">
        <f>SUMIFS(N$9:N$88,$B$9:$B$88,$B112,$C$9:$C$88,$C112)*'2-12'!$H$8</f>
        <v>0</v>
      </c>
      <c r="O112" s="30">
        <f>SUMIFS(O$9:O$88,$B$9:$B$88,$B112,$C$9:$C$88,$C112)*'2-12'!$H$8</f>
        <v>0</v>
      </c>
      <c r="P112" s="30">
        <f>SUMIFS(P$9:P$88,$B$9:$B$88,$B112,$C$9:$C$88,$C112)*'2-12'!$H$8</f>
        <v>0</v>
      </c>
      <c r="Q112" s="30">
        <f>SUMIFS(Q$9:Q$88,$B$9:$B$88,$B112,$C$9:$C$88,$C112)*'2-12'!$H$8</f>
        <v>0</v>
      </c>
      <c r="R112" s="30">
        <f>SUMIFS(R$9:R$88,$B$9:$B$88,$B112,$C$9:$C$88,$C112)*'2-12'!$H$8</f>
        <v>0</v>
      </c>
      <c r="S112" s="24">
        <f t="shared" si="11"/>
        <v>519002.57406089851</v>
      </c>
      <c r="T112" s="27"/>
      <c r="U112" s="29">
        <f>SUMIFS(U$9:U$88,$B$9:$B$88,$B112,$C$9:$C$88,$C112)*'2-12'!$H$8</f>
        <v>0</v>
      </c>
      <c r="V112" s="29">
        <f>SUMIFS(V$9:V$88,$B$9:$B$88,$B112,$C$9:$C$88,$C112)*'2-12'!$H$8</f>
        <v>0</v>
      </c>
      <c r="W112" s="29">
        <f>SUMIFS(W$9:W$88,$B$9:$B$88,$B112,$C$9:$C$88,$C112)*'2-12'!$H$8</f>
        <v>0</v>
      </c>
      <c r="X112" s="29">
        <f>SUMIFS(X$9:X$88,$B$9:$B$88,$B112,$C$9:$C$88,$C112)*'2-12'!$H$8</f>
        <v>0</v>
      </c>
      <c r="Y112" s="29">
        <f>SUMIFS(Y$9:Y$88,$B$9:$B$88,$B112,$C$9:$C$88,$C112)*'2-12'!$H$8</f>
        <v>0</v>
      </c>
      <c r="Z112" s="25">
        <f t="shared" si="12"/>
        <v>519002.57406089851</v>
      </c>
      <c r="AA112" s="41"/>
    </row>
    <row r="113" spans="1:27" s="19" customFormat="1" x14ac:dyDescent="0.2">
      <c r="A113" t="s">
        <v>76</v>
      </c>
      <c r="B113" s="88">
        <f t="shared" si="13"/>
        <v>540</v>
      </c>
      <c r="C113" s="88" t="s">
        <v>105</v>
      </c>
      <c r="D113" s="30">
        <f>SUMIFS(D$9:D$88,$B$9:$B$88,$B113,$C$9:$C$88,$C113)*'2-12'!$H$8</f>
        <v>170691.54104796966</v>
      </c>
      <c r="E113" s="30">
        <f>SUMIFS(E$9:E$88,$B$9:$B$88,$B113,$C$9:$C$88,$C113)*'2-12'!$H$8</f>
        <v>0</v>
      </c>
      <c r="F113" s="30">
        <f>SUMIFS(F$9:F$88,$B$9:$B$88,$B113,$C$9:$C$88,$C113)*'2-12'!$H$8</f>
        <v>0</v>
      </c>
      <c r="G113" s="30">
        <f>SUMIFS(G$9:G$88,$B$9:$B$88,$B113,$C$9:$C$88,$C113)*'2-12'!$H$8</f>
        <v>0</v>
      </c>
      <c r="H113" s="30">
        <f>SUMIFS(H$9:H$88,$B$9:$B$88,$B113,$C$9:$C$88,$C113)*'2-12'!$H$8</f>
        <v>0</v>
      </c>
      <c r="I113" s="30">
        <f>SUMIFS(I$9:I$88,$B$9:$B$88,$B113,$C$9:$C$88,$C113)*'2-12'!$H$8</f>
        <v>0</v>
      </c>
      <c r="J113" s="30">
        <f>SUMIFS(J$9:J$88,$B$9:$B$88,$B113,$C$9:$C$88,$C113)*'2-12'!$H$8</f>
        <v>0</v>
      </c>
      <c r="K113" s="30">
        <f>SUMIFS(K$9:K$88,$B$9:$B$88,$B113,$C$9:$C$88,$C113)*'2-12'!$H$8</f>
        <v>0</v>
      </c>
      <c r="L113" s="30">
        <f>SUMIFS(L$9:L$88,$B$9:$B$88,$B113,$C$9:$C$88,$C113)*'2-12'!$H$8</f>
        <v>0</v>
      </c>
      <c r="M113" s="30">
        <f>SUMIFS(M$9:M$88,$B$9:$B$88,$B113,$C$9:$C$88,$C113)*'2-12'!$H$8</f>
        <v>0</v>
      </c>
      <c r="N113" s="30">
        <f>SUMIFS(N$9:N$88,$B$9:$B$88,$B113,$C$9:$C$88,$C113)*'2-12'!$H$8</f>
        <v>0</v>
      </c>
      <c r="O113" s="30">
        <f>SUMIFS(O$9:O$88,$B$9:$B$88,$B113,$C$9:$C$88,$C113)*'2-12'!$H$8</f>
        <v>0</v>
      </c>
      <c r="P113" s="30">
        <f>SUMIFS(P$9:P$88,$B$9:$B$88,$B113,$C$9:$C$88,$C113)*'2-12'!$H$8</f>
        <v>0</v>
      </c>
      <c r="Q113" s="30">
        <f>SUMIFS(Q$9:Q$88,$B$9:$B$88,$B113,$C$9:$C$88,$C113)*'2-12'!$H$8</f>
        <v>0</v>
      </c>
      <c r="R113" s="30">
        <f>SUMIFS(R$9:R$88,$B$9:$B$88,$B113,$C$9:$C$88,$C113)*'2-12'!$H$8</f>
        <v>0</v>
      </c>
      <c r="S113" s="24">
        <f t="shared" si="11"/>
        <v>170691.54104796966</v>
      </c>
      <c r="T113" s="27"/>
      <c r="U113" s="29">
        <f>SUMIFS(U$9:U$88,$B$9:$B$88,$B113,$C$9:$C$88,$C113)*'2-12'!$H$8</f>
        <v>0</v>
      </c>
      <c r="V113" s="29">
        <f>SUMIFS(V$9:V$88,$B$9:$B$88,$B113,$C$9:$C$88,$C113)*'2-12'!$H$8</f>
        <v>0</v>
      </c>
      <c r="W113" s="29">
        <f>SUMIFS(W$9:W$88,$B$9:$B$88,$B113,$C$9:$C$88,$C113)*'2-12'!$H$8</f>
        <v>0</v>
      </c>
      <c r="X113" s="29">
        <f>SUMIFS(X$9:X$88,$B$9:$B$88,$B113,$C$9:$C$88,$C113)*'2-12'!$H$8</f>
        <v>0</v>
      </c>
      <c r="Y113" s="29">
        <f>SUMIFS(Y$9:Y$88,$B$9:$B$88,$B113,$C$9:$C$88,$C113)*'2-12'!$H$8</f>
        <v>0</v>
      </c>
      <c r="Z113" s="25">
        <f t="shared" si="12"/>
        <v>170691.54104796966</v>
      </c>
      <c r="AA113" s="41"/>
    </row>
    <row r="114" spans="1:27" s="19" customFormat="1" x14ac:dyDescent="0.2">
      <c r="A114" t="s">
        <v>76</v>
      </c>
      <c r="B114" s="88">
        <f t="shared" si="13"/>
        <v>540</v>
      </c>
      <c r="C114" s="88" t="s">
        <v>106</v>
      </c>
      <c r="D114" s="30">
        <f>SUMIFS(D$9:D$88,$B$9:$B$88,$B114,$C$9:$C$88,$C114)*'2-12'!$H$8</f>
        <v>7323.7988110970618</v>
      </c>
      <c r="E114" s="30">
        <f>SUMIFS(E$9:E$88,$B$9:$B$88,$B114,$C$9:$C$88,$C114)*'2-12'!$H$8</f>
        <v>0</v>
      </c>
      <c r="F114" s="30">
        <f>SUMIFS(F$9:F$88,$B$9:$B$88,$B114,$C$9:$C$88,$C114)*'2-12'!$H$8</f>
        <v>0</v>
      </c>
      <c r="G114" s="30">
        <f>SUMIFS(G$9:G$88,$B$9:$B$88,$B114,$C$9:$C$88,$C114)*'2-12'!$H$8</f>
        <v>0</v>
      </c>
      <c r="H114" s="30">
        <f>SUMIFS(H$9:H$88,$B$9:$B$88,$B114,$C$9:$C$88,$C114)*'2-12'!$H$8</f>
        <v>0</v>
      </c>
      <c r="I114" s="30">
        <f>SUMIFS(I$9:I$88,$B$9:$B$88,$B114,$C$9:$C$88,$C114)*'2-12'!$H$8</f>
        <v>0</v>
      </c>
      <c r="J114" s="30">
        <f>SUMIFS(J$9:J$88,$B$9:$B$88,$B114,$C$9:$C$88,$C114)*'2-12'!$H$8</f>
        <v>0</v>
      </c>
      <c r="K114" s="30">
        <f>SUMIFS(K$9:K$88,$B$9:$B$88,$B114,$C$9:$C$88,$C114)*'2-12'!$H$8</f>
        <v>0</v>
      </c>
      <c r="L114" s="30">
        <f>SUMIFS(L$9:L$88,$B$9:$B$88,$B114,$C$9:$C$88,$C114)*'2-12'!$H$8</f>
        <v>0</v>
      </c>
      <c r="M114" s="30">
        <f>SUMIFS(M$9:M$88,$B$9:$B$88,$B114,$C$9:$C$88,$C114)*'2-12'!$H$8</f>
        <v>0</v>
      </c>
      <c r="N114" s="30">
        <f>SUMIFS(N$9:N$88,$B$9:$B$88,$B114,$C$9:$C$88,$C114)*'2-12'!$H$8</f>
        <v>0</v>
      </c>
      <c r="O114" s="30">
        <f>SUMIFS(O$9:O$88,$B$9:$B$88,$B114,$C$9:$C$88,$C114)*'2-12'!$H$8</f>
        <v>0</v>
      </c>
      <c r="P114" s="30">
        <f>SUMIFS(P$9:P$88,$B$9:$B$88,$B114,$C$9:$C$88,$C114)*'2-12'!$H$8</f>
        <v>0</v>
      </c>
      <c r="Q114" s="30">
        <f>SUMIFS(Q$9:Q$88,$B$9:$B$88,$B114,$C$9:$C$88,$C114)*'2-12'!$H$8</f>
        <v>0</v>
      </c>
      <c r="R114" s="30">
        <f>SUMIFS(R$9:R$88,$B$9:$B$88,$B114,$C$9:$C$88,$C114)*'2-12'!$H$8</f>
        <v>0</v>
      </c>
      <c r="S114" s="24">
        <f t="shared" si="11"/>
        <v>7323.7988110970618</v>
      </c>
      <c r="T114" s="27"/>
      <c r="U114" s="29">
        <f>SUMIFS(U$9:U$88,$B$9:$B$88,$B114,$C$9:$C$88,$C114)*'2-12'!$H$8</f>
        <v>0</v>
      </c>
      <c r="V114" s="29">
        <f>SUMIFS(V$9:V$88,$B$9:$B$88,$B114,$C$9:$C$88,$C114)*'2-12'!$H$8</f>
        <v>0</v>
      </c>
      <c r="W114" s="29">
        <f>SUMIFS(W$9:W$88,$B$9:$B$88,$B114,$C$9:$C$88,$C114)*'2-12'!$H$8</f>
        <v>0</v>
      </c>
      <c r="X114" s="29">
        <f>SUMIFS(X$9:X$88,$B$9:$B$88,$B114,$C$9:$C$88,$C114)*'2-12'!$H$8</f>
        <v>0</v>
      </c>
      <c r="Y114" s="29">
        <f>SUMIFS(Y$9:Y$88,$B$9:$B$88,$B114,$C$9:$C$88,$C114)*'2-12'!$H$8</f>
        <v>0</v>
      </c>
      <c r="Z114" s="25">
        <f t="shared" si="12"/>
        <v>7323.7988110970618</v>
      </c>
      <c r="AA114" s="41"/>
    </row>
    <row r="115" spans="1:27" s="19" customFormat="1" x14ac:dyDescent="0.2">
      <c r="A115" t="s">
        <v>76</v>
      </c>
      <c r="B115" s="88">
        <f t="shared" si="13"/>
        <v>541</v>
      </c>
      <c r="C115" s="88" t="s">
        <v>105</v>
      </c>
      <c r="D115" s="30">
        <f>SUMIFS(D$9:D$88,$B$9:$B$88,$B115,$C$9:$C$88,$C115)*'2-12'!$H$8</f>
        <v>30.399142083857907</v>
      </c>
      <c r="E115" s="30">
        <f>SUMIFS(E$9:E$88,$B$9:$B$88,$B115,$C$9:$C$88,$C115)*'2-12'!$H$8</f>
        <v>0</v>
      </c>
      <c r="F115" s="30">
        <f>SUMIFS(F$9:F$88,$B$9:$B$88,$B115,$C$9:$C$88,$C115)*'2-12'!$H$8</f>
        <v>0</v>
      </c>
      <c r="G115" s="30">
        <f>SUMIFS(G$9:G$88,$B$9:$B$88,$B115,$C$9:$C$88,$C115)*'2-12'!$H$8</f>
        <v>0</v>
      </c>
      <c r="H115" s="30">
        <f>SUMIFS(H$9:H$88,$B$9:$B$88,$B115,$C$9:$C$88,$C115)*'2-12'!$H$8</f>
        <v>0</v>
      </c>
      <c r="I115" s="30">
        <f>SUMIFS(I$9:I$88,$B$9:$B$88,$B115,$C$9:$C$88,$C115)*'2-12'!$H$8</f>
        <v>0</v>
      </c>
      <c r="J115" s="30">
        <f>SUMIFS(J$9:J$88,$B$9:$B$88,$B115,$C$9:$C$88,$C115)*'2-12'!$H$8</f>
        <v>0</v>
      </c>
      <c r="K115" s="30">
        <f>SUMIFS(K$9:K$88,$B$9:$B$88,$B115,$C$9:$C$88,$C115)*'2-12'!$H$8</f>
        <v>0</v>
      </c>
      <c r="L115" s="30">
        <f>SUMIFS(L$9:L$88,$B$9:$B$88,$B115,$C$9:$C$88,$C115)*'2-12'!$H$8</f>
        <v>0</v>
      </c>
      <c r="M115" s="30">
        <f>SUMIFS(M$9:M$88,$B$9:$B$88,$B115,$C$9:$C$88,$C115)*'2-12'!$H$8</f>
        <v>0</v>
      </c>
      <c r="N115" s="30">
        <f>SUMIFS(N$9:N$88,$B$9:$B$88,$B115,$C$9:$C$88,$C115)*'2-12'!$H$8</f>
        <v>0</v>
      </c>
      <c r="O115" s="30">
        <f>SUMIFS(O$9:O$88,$B$9:$B$88,$B115,$C$9:$C$88,$C115)*'2-12'!$H$8</f>
        <v>0</v>
      </c>
      <c r="P115" s="30">
        <f>SUMIFS(P$9:P$88,$B$9:$B$88,$B115,$C$9:$C$88,$C115)*'2-12'!$H$8</f>
        <v>0</v>
      </c>
      <c r="Q115" s="30">
        <f>SUMIFS(Q$9:Q$88,$B$9:$B$88,$B115,$C$9:$C$88,$C115)*'2-12'!$H$8</f>
        <v>0</v>
      </c>
      <c r="R115" s="30">
        <f>SUMIFS(R$9:R$88,$B$9:$B$88,$B115,$C$9:$C$88,$C115)*'2-12'!$H$8</f>
        <v>0</v>
      </c>
      <c r="S115" s="24">
        <f t="shared" si="11"/>
        <v>30.399142083857907</v>
      </c>
      <c r="T115" s="27"/>
      <c r="U115" s="29">
        <f>SUMIFS(U$9:U$88,$B$9:$B$88,$B115,$C$9:$C$88,$C115)*'2-12'!$H$8</f>
        <v>0</v>
      </c>
      <c r="V115" s="29">
        <f>SUMIFS(V$9:V$88,$B$9:$B$88,$B115,$C$9:$C$88,$C115)*'2-12'!$H$8</f>
        <v>0</v>
      </c>
      <c r="W115" s="29">
        <f>SUMIFS(W$9:W$88,$B$9:$B$88,$B115,$C$9:$C$88,$C115)*'2-12'!$H$8</f>
        <v>0</v>
      </c>
      <c r="X115" s="29">
        <f>SUMIFS(X$9:X$88,$B$9:$B$88,$B115,$C$9:$C$88,$C115)*'2-12'!$H$8</f>
        <v>0</v>
      </c>
      <c r="Y115" s="29">
        <f>SUMIFS(Y$9:Y$88,$B$9:$B$88,$B115,$C$9:$C$88,$C115)*'2-12'!$H$8</f>
        <v>0</v>
      </c>
      <c r="Z115" s="25">
        <f t="shared" si="12"/>
        <v>30.399142083857907</v>
      </c>
      <c r="AA115" s="41"/>
    </row>
    <row r="116" spans="1:27" s="19" customFormat="1" x14ac:dyDescent="0.2">
      <c r="A116" t="s">
        <v>76</v>
      </c>
      <c r="B116" s="88">
        <f t="shared" si="13"/>
        <v>542</v>
      </c>
      <c r="C116" s="88" t="s">
        <v>105</v>
      </c>
      <c r="D116" s="30">
        <f>SUMIFS(D$9:D$88,$B$9:$B$88,$B116,$C$9:$C$88,$C116)*'2-12'!$H$8</f>
        <v>68365.694203422114</v>
      </c>
      <c r="E116" s="30">
        <f>SUMIFS(E$9:E$88,$B$9:$B$88,$B116,$C$9:$C$88,$C116)*'2-12'!$H$8</f>
        <v>0</v>
      </c>
      <c r="F116" s="30">
        <f>SUMIFS(F$9:F$88,$B$9:$B$88,$B116,$C$9:$C$88,$C116)*'2-12'!$H$8</f>
        <v>0</v>
      </c>
      <c r="G116" s="30">
        <f>SUMIFS(G$9:G$88,$B$9:$B$88,$B116,$C$9:$C$88,$C116)*'2-12'!$H$8</f>
        <v>0</v>
      </c>
      <c r="H116" s="30">
        <f>SUMIFS(H$9:H$88,$B$9:$B$88,$B116,$C$9:$C$88,$C116)*'2-12'!$H$8</f>
        <v>0</v>
      </c>
      <c r="I116" s="30">
        <f>SUMIFS(I$9:I$88,$B$9:$B$88,$B116,$C$9:$C$88,$C116)*'2-12'!$H$8</f>
        <v>0</v>
      </c>
      <c r="J116" s="30">
        <f>SUMIFS(J$9:J$88,$B$9:$B$88,$B116,$C$9:$C$88,$C116)*'2-12'!$H$8</f>
        <v>0</v>
      </c>
      <c r="K116" s="30">
        <f>SUMIFS(K$9:K$88,$B$9:$B$88,$B116,$C$9:$C$88,$C116)*'2-12'!$H$8</f>
        <v>0</v>
      </c>
      <c r="L116" s="30">
        <f>SUMIFS(L$9:L$88,$B$9:$B$88,$B116,$C$9:$C$88,$C116)*'2-12'!$H$8</f>
        <v>0</v>
      </c>
      <c r="M116" s="30">
        <f>SUMIFS(M$9:M$88,$B$9:$B$88,$B116,$C$9:$C$88,$C116)*'2-12'!$H$8</f>
        <v>0</v>
      </c>
      <c r="N116" s="30">
        <f>SUMIFS(N$9:N$88,$B$9:$B$88,$B116,$C$9:$C$88,$C116)*'2-12'!$H$8</f>
        <v>0</v>
      </c>
      <c r="O116" s="30">
        <f>SUMIFS(O$9:O$88,$B$9:$B$88,$B116,$C$9:$C$88,$C116)*'2-12'!$H$8</f>
        <v>0</v>
      </c>
      <c r="P116" s="30">
        <f>SUMIFS(P$9:P$88,$B$9:$B$88,$B116,$C$9:$C$88,$C116)*'2-12'!$H$8</f>
        <v>0</v>
      </c>
      <c r="Q116" s="30">
        <f>SUMIFS(Q$9:Q$88,$B$9:$B$88,$B116,$C$9:$C$88,$C116)*'2-12'!$H$8</f>
        <v>0</v>
      </c>
      <c r="R116" s="30">
        <f>SUMIFS(R$9:R$88,$B$9:$B$88,$B116,$C$9:$C$88,$C116)*'2-12'!$H$8</f>
        <v>0</v>
      </c>
      <c r="S116" s="24">
        <f t="shared" si="11"/>
        <v>68365.694203422114</v>
      </c>
      <c r="T116" s="27"/>
      <c r="U116" s="29">
        <f>SUMIFS(U$9:U$88,$B$9:$B$88,$B116,$C$9:$C$88,$C116)*'2-12'!$H$8</f>
        <v>0</v>
      </c>
      <c r="V116" s="29">
        <f>SUMIFS(V$9:V$88,$B$9:$B$88,$B116,$C$9:$C$88,$C116)*'2-12'!$H$8</f>
        <v>0</v>
      </c>
      <c r="W116" s="29">
        <f>SUMIFS(W$9:W$88,$B$9:$B$88,$B116,$C$9:$C$88,$C116)*'2-12'!$H$8</f>
        <v>0</v>
      </c>
      <c r="X116" s="29">
        <f>SUMIFS(X$9:X$88,$B$9:$B$88,$B116,$C$9:$C$88,$C116)*'2-12'!$H$8</f>
        <v>0</v>
      </c>
      <c r="Y116" s="29">
        <f>SUMIFS(Y$9:Y$88,$B$9:$B$88,$B116,$C$9:$C$88,$C116)*'2-12'!$H$8</f>
        <v>0</v>
      </c>
      <c r="Z116" s="25">
        <f t="shared" si="12"/>
        <v>68365.694203422114</v>
      </c>
      <c r="AA116" s="41"/>
    </row>
    <row r="117" spans="1:27" s="19" customFormat="1" x14ac:dyDescent="0.2">
      <c r="A117" t="s">
        <v>76</v>
      </c>
      <c r="B117" s="88">
        <f t="shared" si="13"/>
        <v>542</v>
      </c>
      <c r="C117" s="88" t="s">
        <v>106</v>
      </c>
      <c r="D117" s="30">
        <f>SUMIFS(D$9:D$88,$B$9:$B$88,$B117,$C$9:$C$88,$C117)*'2-12'!$H$8</f>
        <v>1681.0406421275429</v>
      </c>
      <c r="E117" s="30">
        <f>SUMIFS(E$9:E$88,$B$9:$B$88,$B117,$C$9:$C$88,$C117)*'2-12'!$H$8</f>
        <v>0</v>
      </c>
      <c r="F117" s="30">
        <f>SUMIFS(F$9:F$88,$B$9:$B$88,$B117,$C$9:$C$88,$C117)*'2-12'!$H$8</f>
        <v>0</v>
      </c>
      <c r="G117" s="30">
        <f>SUMIFS(G$9:G$88,$B$9:$B$88,$B117,$C$9:$C$88,$C117)*'2-12'!$H$8</f>
        <v>0</v>
      </c>
      <c r="H117" s="30">
        <f>SUMIFS(H$9:H$88,$B$9:$B$88,$B117,$C$9:$C$88,$C117)*'2-12'!$H$8</f>
        <v>0</v>
      </c>
      <c r="I117" s="30">
        <f>SUMIFS(I$9:I$88,$B$9:$B$88,$B117,$C$9:$C$88,$C117)*'2-12'!$H$8</f>
        <v>0</v>
      </c>
      <c r="J117" s="30">
        <f>SUMIFS(J$9:J$88,$B$9:$B$88,$B117,$C$9:$C$88,$C117)*'2-12'!$H$8</f>
        <v>0</v>
      </c>
      <c r="K117" s="30">
        <f>SUMIFS(K$9:K$88,$B$9:$B$88,$B117,$C$9:$C$88,$C117)*'2-12'!$H$8</f>
        <v>0</v>
      </c>
      <c r="L117" s="30">
        <f>SUMIFS(L$9:L$88,$B$9:$B$88,$B117,$C$9:$C$88,$C117)*'2-12'!$H$8</f>
        <v>0</v>
      </c>
      <c r="M117" s="30">
        <f>SUMIFS(M$9:M$88,$B$9:$B$88,$B117,$C$9:$C$88,$C117)*'2-12'!$H$8</f>
        <v>0</v>
      </c>
      <c r="N117" s="30">
        <f>SUMIFS(N$9:N$88,$B$9:$B$88,$B117,$C$9:$C$88,$C117)*'2-12'!$H$8</f>
        <v>0</v>
      </c>
      <c r="O117" s="30">
        <f>SUMIFS(O$9:O$88,$B$9:$B$88,$B117,$C$9:$C$88,$C117)*'2-12'!$H$8</f>
        <v>0</v>
      </c>
      <c r="P117" s="30">
        <f>SUMIFS(P$9:P$88,$B$9:$B$88,$B117,$C$9:$C$88,$C117)*'2-12'!$H$8</f>
        <v>0</v>
      </c>
      <c r="Q117" s="30">
        <f>SUMIFS(Q$9:Q$88,$B$9:$B$88,$B117,$C$9:$C$88,$C117)*'2-12'!$H$8</f>
        <v>0</v>
      </c>
      <c r="R117" s="30">
        <f>SUMIFS(R$9:R$88,$B$9:$B$88,$B117,$C$9:$C$88,$C117)*'2-12'!$H$8</f>
        <v>0</v>
      </c>
      <c r="S117" s="24">
        <f t="shared" si="11"/>
        <v>1681.0406421275429</v>
      </c>
      <c r="T117" s="27"/>
      <c r="U117" s="29">
        <f>SUMIFS(U$9:U$88,$B$9:$B$88,$B117,$C$9:$C$88,$C117)*'2-12'!$H$8</f>
        <v>0</v>
      </c>
      <c r="V117" s="29">
        <f>SUMIFS(V$9:V$88,$B$9:$B$88,$B117,$C$9:$C$88,$C117)*'2-12'!$H$8</f>
        <v>0</v>
      </c>
      <c r="W117" s="29">
        <f>SUMIFS(W$9:W$88,$B$9:$B$88,$B117,$C$9:$C$88,$C117)*'2-12'!$H$8</f>
        <v>0</v>
      </c>
      <c r="X117" s="29">
        <f>SUMIFS(X$9:X$88,$B$9:$B$88,$B117,$C$9:$C$88,$C117)*'2-12'!$H$8</f>
        <v>0</v>
      </c>
      <c r="Y117" s="29">
        <f>SUMIFS(Y$9:Y$88,$B$9:$B$88,$B117,$C$9:$C$88,$C117)*'2-12'!$H$8</f>
        <v>0</v>
      </c>
      <c r="Z117" s="25">
        <f t="shared" si="12"/>
        <v>1681.0406421275429</v>
      </c>
      <c r="AA117" s="41"/>
    </row>
    <row r="118" spans="1:27" s="19" customFormat="1" x14ac:dyDescent="0.2">
      <c r="A118" t="s">
        <v>76</v>
      </c>
      <c r="B118" s="88">
        <f t="shared" si="13"/>
        <v>543</v>
      </c>
      <c r="C118" s="88" t="s">
        <v>105</v>
      </c>
      <c r="D118" s="30">
        <f>SUMIFS(D$9:D$88,$B$9:$B$88,$B118,$C$9:$C$88,$C118)*'2-12'!$H$8</f>
        <v>54182.422332798677</v>
      </c>
      <c r="E118" s="30">
        <f>SUMIFS(E$9:E$88,$B$9:$B$88,$B118,$C$9:$C$88,$C118)*'2-12'!$H$8</f>
        <v>0</v>
      </c>
      <c r="F118" s="30">
        <f>SUMIFS(F$9:F$88,$B$9:$B$88,$B118,$C$9:$C$88,$C118)*'2-12'!$H$8</f>
        <v>0</v>
      </c>
      <c r="G118" s="30">
        <f>SUMIFS(G$9:G$88,$B$9:$B$88,$B118,$C$9:$C$88,$C118)*'2-12'!$H$8</f>
        <v>0</v>
      </c>
      <c r="H118" s="30">
        <f>SUMIFS(H$9:H$88,$B$9:$B$88,$B118,$C$9:$C$88,$C118)*'2-12'!$H$8</f>
        <v>0</v>
      </c>
      <c r="I118" s="30">
        <f>SUMIFS(I$9:I$88,$B$9:$B$88,$B118,$C$9:$C$88,$C118)*'2-12'!$H$8</f>
        <v>0</v>
      </c>
      <c r="J118" s="30">
        <f>SUMIFS(J$9:J$88,$B$9:$B$88,$B118,$C$9:$C$88,$C118)*'2-12'!$H$8</f>
        <v>0</v>
      </c>
      <c r="K118" s="30">
        <f>SUMIFS(K$9:K$88,$B$9:$B$88,$B118,$C$9:$C$88,$C118)*'2-12'!$H$8</f>
        <v>0</v>
      </c>
      <c r="L118" s="30">
        <f>SUMIFS(L$9:L$88,$B$9:$B$88,$B118,$C$9:$C$88,$C118)*'2-12'!$H$8</f>
        <v>0</v>
      </c>
      <c r="M118" s="30">
        <f>SUMIFS(M$9:M$88,$B$9:$B$88,$B118,$C$9:$C$88,$C118)*'2-12'!$H$8</f>
        <v>0</v>
      </c>
      <c r="N118" s="30">
        <f>SUMIFS(N$9:N$88,$B$9:$B$88,$B118,$C$9:$C$88,$C118)*'2-12'!$H$8</f>
        <v>0</v>
      </c>
      <c r="O118" s="30">
        <f>SUMIFS(O$9:O$88,$B$9:$B$88,$B118,$C$9:$C$88,$C118)*'2-12'!$H$8</f>
        <v>0</v>
      </c>
      <c r="P118" s="30">
        <f>SUMIFS(P$9:P$88,$B$9:$B$88,$B118,$C$9:$C$88,$C118)*'2-12'!$H$8</f>
        <v>0</v>
      </c>
      <c r="Q118" s="30">
        <f>SUMIFS(Q$9:Q$88,$B$9:$B$88,$B118,$C$9:$C$88,$C118)*'2-12'!$H$8</f>
        <v>0</v>
      </c>
      <c r="R118" s="30">
        <f>SUMIFS(R$9:R$88,$B$9:$B$88,$B118,$C$9:$C$88,$C118)*'2-12'!$H$8</f>
        <v>0</v>
      </c>
      <c r="S118" s="24">
        <f t="shared" si="11"/>
        <v>54182.422332798677</v>
      </c>
      <c r="T118" s="27"/>
      <c r="U118" s="29">
        <f>SUMIFS(U$9:U$88,$B$9:$B$88,$B118,$C$9:$C$88,$C118)*'2-12'!$H$8</f>
        <v>0</v>
      </c>
      <c r="V118" s="29">
        <f>SUMIFS(V$9:V$88,$B$9:$B$88,$B118,$C$9:$C$88,$C118)*'2-12'!$H$8</f>
        <v>0</v>
      </c>
      <c r="W118" s="29">
        <f>SUMIFS(W$9:W$88,$B$9:$B$88,$B118,$C$9:$C$88,$C118)*'2-12'!$H$8</f>
        <v>0</v>
      </c>
      <c r="X118" s="29">
        <f>SUMIFS(X$9:X$88,$B$9:$B$88,$B118,$C$9:$C$88,$C118)*'2-12'!$H$8</f>
        <v>0</v>
      </c>
      <c r="Y118" s="29">
        <f>SUMIFS(Y$9:Y$88,$B$9:$B$88,$B118,$C$9:$C$88,$C118)*'2-12'!$H$8</f>
        <v>0</v>
      </c>
      <c r="Z118" s="25">
        <f t="shared" si="12"/>
        <v>54182.422332798677</v>
      </c>
      <c r="AA118" s="41"/>
    </row>
    <row r="119" spans="1:27" s="19" customFormat="1" x14ac:dyDescent="0.2">
      <c r="A119" t="s">
        <v>76</v>
      </c>
      <c r="B119" s="88">
        <f t="shared" si="13"/>
        <v>543</v>
      </c>
      <c r="C119" s="88" t="s">
        <v>106</v>
      </c>
      <c r="D119" s="30">
        <f>SUMIFS(D$9:D$88,$B$9:$B$88,$B119,$C$9:$C$88,$C119)*'2-12'!$H$8</f>
        <v>18978.193179607686</v>
      </c>
      <c r="E119" s="30">
        <f>SUMIFS(E$9:E$88,$B$9:$B$88,$B119,$C$9:$C$88,$C119)*'2-12'!$H$8</f>
        <v>0</v>
      </c>
      <c r="F119" s="30">
        <f>SUMIFS(F$9:F$88,$B$9:$B$88,$B119,$C$9:$C$88,$C119)*'2-12'!$H$8</f>
        <v>0</v>
      </c>
      <c r="G119" s="30">
        <f>SUMIFS(G$9:G$88,$B$9:$B$88,$B119,$C$9:$C$88,$C119)*'2-12'!$H$8</f>
        <v>0</v>
      </c>
      <c r="H119" s="30">
        <f>SUMIFS(H$9:H$88,$B$9:$B$88,$B119,$C$9:$C$88,$C119)*'2-12'!$H$8</f>
        <v>0</v>
      </c>
      <c r="I119" s="30">
        <f>SUMIFS(I$9:I$88,$B$9:$B$88,$B119,$C$9:$C$88,$C119)*'2-12'!$H$8</f>
        <v>0</v>
      </c>
      <c r="J119" s="30">
        <f>SUMIFS(J$9:J$88,$B$9:$B$88,$B119,$C$9:$C$88,$C119)*'2-12'!$H$8</f>
        <v>0</v>
      </c>
      <c r="K119" s="30">
        <f>SUMIFS(K$9:K$88,$B$9:$B$88,$B119,$C$9:$C$88,$C119)*'2-12'!$H$8</f>
        <v>0</v>
      </c>
      <c r="L119" s="30">
        <f>SUMIFS(L$9:L$88,$B$9:$B$88,$B119,$C$9:$C$88,$C119)*'2-12'!$H$8</f>
        <v>0</v>
      </c>
      <c r="M119" s="30">
        <f>SUMIFS(M$9:M$88,$B$9:$B$88,$B119,$C$9:$C$88,$C119)*'2-12'!$H$8</f>
        <v>0</v>
      </c>
      <c r="N119" s="30">
        <f>SUMIFS(N$9:N$88,$B$9:$B$88,$B119,$C$9:$C$88,$C119)*'2-12'!$H$8</f>
        <v>0</v>
      </c>
      <c r="O119" s="30">
        <f>SUMIFS(O$9:O$88,$B$9:$B$88,$B119,$C$9:$C$88,$C119)*'2-12'!$H$8</f>
        <v>0</v>
      </c>
      <c r="P119" s="30">
        <f>SUMIFS(P$9:P$88,$B$9:$B$88,$B119,$C$9:$C$88,$C119)*'2-12'!$H$8</f>
        <v>0</v>
      </c>
      <c r="Q119" s="30">
        <f>SUMIFS(Q$9:Q$88,$B$9:$B$88,$B119,$C$9:$C$88,$C119)*'2-12'!$H$8</f>
        <v>0</v>
      </c>
      <c r="R119" s="30">
        <f>SUMIFS(R$9:R$88,$B$9:$B$88,$B119,$C$9:$C$88,$C119)*'2-12'!$H$8</f>
        <v>0</v>
      </c>
      <c r="S119" s="24">
        <f t="shared" si="11"/>
        <v>18978.193179607686</v>
      </c>
      <c r="T119" s="27"/>
      <c r="U119" s="29">
        <f>SUMIFS(U$9:U$88,$B$9:$B$88,$B119,$C$9:$C$88,$C119)*'2-12'!$H$8</f>
        <v>0</v>
      </c>
      <c r="V119" s="29">
        <f>SUMIFS(V$9:V$88,$B$9:$B$88,$B119,$C$9:$C$88,$C119)*'2-12'!$H$8</f>
        <v>0</v>
      </c>
      <c r="W119" s="29">
        <f>SUMIFS(W$9:W$88,$B$9:$B$88,$B119,$C$9:$C$88,$C119)*'2-12'!$H$8</f>
        <v>0</v>
      </c>
      <c r="X119" s="29">
        <f>SUMIFS(X$9:X$88,$B$9:$B$88,$B119,$C$9:$C$88,$C119)*'2-12'!$H$8</f>
        <v>0</v>
      </c>
      <c r="Y119" s="29">
        <f>SUMIFS(Y$9:Y$88,$B$9:$B$88,$B119,$C$9:$C$88,$C119)*'2-12'!$H$8</f>
        <v>0</v>
      </c>
      <c r="Z119" s="25">
        <f t="shared" si="12"/>
        <v>18978.193179607686</v>
      </c>
      <c r="AA119" s="41"/>
    </row>
    <row r="120" spans="1:27" s="19" customFormat="1" x14ac:dyDescent="0.2">
      <c r="A120" t="s">
        <v>76</v>
      </c>
      <c r="B120" s="88">
        <f t="shared" si="13"/>
        <v>544</v>
      </c>
      <c r="C120" s="88" t="s">
        <v>105</v>
      </c>
      <c r="D120" s="30">
        <f>SUMIFS(D$9:D$88,$B$9:$B$88,$B120,$C$9:$C$88,$C120)*'2-12'!$H$8</f>
        <v>76262.311788219435</v>
      </c>
      <c r="E120" s="30">
        <f>SUMIFS(E$9:E$88,$B$9:$B$88,$B120,$C$9:$C$88,$C120)*'2-12'!$H$8</f>
        <v>0</v>
      </c>
      <c r="F120" s="30">
        <f>SUMIFS(F$9:F$88,$B$9:$B$88,$B120,$C$9:$C$88,$C120)*'2-12'!$H$8</f>
        <v>0</v>
      </c>
      <c r="G120" s="30">
        <f>SUMIFS(G$9:G$88,$B$9:$B$88,$B120,$C$9:$C$88,$C120)*'2-12'!$H$8</f>
        <v>0</v>
      </c>
      <c r="H120" s="30">
        <f>SUMIFS(H$9:H$88,$B$9:$B$88,$B120,$C$9:$C$88,$C120)*'2-12'!$H$8</f>
        <v>0</v>
      </c>
      <c r="I120" s="30">
        <f>SUMIFS(I$9:I$88,$B$9:$B$88,$B120,$C$9:$C$88,$C120)*'2-12'!$H$8</f>
        <v>0</v>
      </c>
      <c r="J120" s="30">
        <f>SUMIFS(J$9:J$88,$B$9:$B$88,$B120,$C$9:$C$88,$C120)*'2-12'!$H$8</f>
        <v>0</v>
      </c>
      <c r="K120" s="30">
        <f>SUMIFS(K$9:K$88,$B$9:$B$88,$B120,$C$9:$C$88,$C120)*'2-12'!$H$8</f>
        <v>0</v>
      </c>
      <c r="L120" s="30">
        <f>SUMIFS(L$9:L$88,$B$9:$B$88,$B120,$C$9:$C$88,$C120)*'2-12'!$H$8</f>
        <v>0</v>
      </c>
      <c r="M120" s="30">
        <f>SUMIFS(M$9:M$88,$B$9:$B$88,$B120,$C$9:$C$88,$C120)*'2-12'!$H$8</f>
        <v>0</v>
      </c>
      <c r="N120" s="30">
        <f>SUMIFS(N$9:N$88,$B$9:$B$88,$B120,$C$9:$C$88,$C120)*'2-12'!$H$8</f>
        <v>0</v>
      </c>
      <c r="O120" s="30">
        <f>SUMIFS(O$9:O$88,$B$9:$B$88,$B120,$C$9:$C$88,$C120)*'2-12'!$H$8</f>
        <v>0</v>
      </c>
      <c r="P120" s="30">
        <f>SUMIFS(P$9:P$88,$B$9:$B$88,$B120,$C$9:$C$88,$C120)*'2-12'!$H$8</f>
        <v>0</v>
      </c>
      <c r="Q120" s="30">
        <f>SUMIFS(Q$9:Q$88,$B$9:$B$88,$B120,$C$9:$C$88,$C120)*'2-12'!$H$8</f>
        <v>0</v>
      </c>
      <c r="R120" s="30">
        <f>SUMIFS(R$9:R$88,$B$9:$B$88,$B120,$C$9:$C$88,$C120)*'2-12'!$H$8</f>
        <v>0</v>
      </c>
      <c r="S120" s="24">
        <f t="shared" si="11"/>
        <v>76262.311788219435</v>
      </c>
      <c r="T120" s="27"/>
      <c r="U120" s="29">
        <f>SUMIFS(U$9:U$88,$B$9:$B$88,$B120,$C$9:$C$88,$C120)*'2-12'!$H$8</f>
        <v>0</v>
      </c>
      <c r="V120" s="29">
        <f>SUMIFS(V$9:V$88,$B$9:$B$88,$B120,$C$9:$C$88,$C120)*'2-12'!$H$8</f>
        <v>0</v>
      </c>
      <c r="W120" s="29">
        <f>SUMIFS(W$9:W$88,$B$9:$B$88,$B120,$C$9:$C$88,$C120)*'2-12'!$H$8</f>
        <v>0</v>
      </c>
      <c r="X120" s="29">
        <f>SUMIFS(X$9:X$88,$B$9:$B$88,$B120,$C$9:$C$88,$C120)*'2-12'!$H$8</f>
        <v>0</v>
      </c>
      <c r="Y120" s="29">
        <f>SUMIFS(Y$9:Y$88,$B$9:$B$88,$B120,$C$9:$C$88,$C120)*'2-12'!$H$8</f>
        <v>0</v>
      </c>
      <c r="Z120" s="25">
        <f t="shared" si="12"/>
        <v>76262.311788219435</v>
      </c>
      <c r="AA120" s="41"/>
    </row>
    <row r="121" spans="1:27" s="19" customFormat="1" x14ac:dyDescent="0.2">
      <c r="A121" t="s">
        <v>76</v>
      </c>
      <c r="B121" s="88">
        <f t="shared" si="13"/>
        <v>544</v>
      </c>
      <c r="C121" s="88" t="s">
        <v>106</v>
      </c>
      <c r="D121" s="30">
        <f>SUMIFS(D$9:D$88,$B$9:$B$88,$B121,$C$9:$C$88,$C121)*'2-12'!$H$8</f>
        <v>23152.270655543394</v>
      </c>
      <c r="E121" s="30">
        <f>SUMIFS(E$9:E$88,$B$9:$B$88,$B121,$C$9:$C$88,$C121)*'2-12'!$H$8</f>
        <v>0</v>
      </c>
      <c r="F121" s="30">
        <f>SUMIFS(F$9:F$88,$B$9:$B$88,$B121,$C$9:$C$88,$C121)*'2-12'!$H$8</f>
        <v>0</v>
      </c>
      <c r="G121" s="30">
        <f>SUMIFS(G$9:G$88,$B$9:$B$88,$B121,$C$9:$C$88,$C121)*'2-12'!$H$8</f>
        <v>0</v>
      </c>
      <c r="H121" s="30">
        <f>SUMIFS(H$9:H$88,$B$9:$B$88,$B121,$C$9:$C$88,$C121)*'2-12'!$H$8</f>
        <v>0</v>
      </c>
      <c r="I121" s="30">
        <f>SUMIFS(I$9:I$88,$B$9:$B$88,$B121,$C$9:$C$88,$C121)*'2-12'!$H$8</f>
        <v>0</v>
      </c>
      <c r="J121" s="30">
        <f>SUMIFS(J$9:J$88,$B$9:$B$88,$B121,$C$9:$C$88,$C121)*'2-12'!$H$8</f>
        <v>0</v>
      </c>
      <c r="K121" s="30">
        <f>SUMIFS(K$9:K$88,$B$9:$B$88,$B121,$C$9:$C$88,$C121)*'2-12'!$H$8</f>
        <v>0</v>
      </c>
      <c r="L121" s="30">
        <f>SUMIFS(L$9:L$88,$B$9:$B$88,$B121,$C$9:$C$88,$C121)*'2-12'!$H$8</f>
        <v>0</v>
      </c>
      <c r="M121" s="30">
        <f>SUMIFS(M$9:M$88,$B$9:$B$88,$B121,$C$9:$C$88,$C121)*'2-12'!$H$8</f>
        <v>0</v>
      </c>
      <c r="N121" s="30">
        <f>SUMIFS(N$9:N$88,$B$9:$B$88,$B121,$C$9:$C$88,$C121)*'2-12'!$H$8</f>
        <v>0</v>
      </c>
      <c r="O121" s="30">
        <f>SUMIFS(O$9:O$88,$B$9:$B$88,$B121,$C$9:$C$88,$C121)*'2-12'!$H$8</f>
        <v>0</v>
      </c>
      <c r="P121" s="30">
        <f>SUMIFS(P$9:P$88,$B$9:$B$88,$B121,$C$9:$C$88,$C121)*'2-12'!$H$8</f>
        <v>0</v>
      </c>
      <c r="Q121" s="30">
        <f>SUMIFS(Q$9:Q$88,$B$9:$B$88,$B121,$C$9:$C$88,$C121)*'2-12'!$H$8</f>
        <v>0</v>
      </c>
      <c r="R121" s="30">
        <f>SUMIFS(R$9:R$88,$B$9:$B$88,$B121,$C$9:$C$88,$C121)*'2-12'!$H$8</f>
        <v>0</v>
      </c>
      <c r="S121" s="24">
        <f t="shared" si="11"/>
        <v>23152.270655543394</v>
      </c>
      <c r="T121" s="27"/>
      <c r="U121" s="29">
        <f>SUMIFS(U$9:U$88,$B$9:$B$88,$B121,$C$9:$C$88,$C121)*'2-12'!$H$8</f>
        <v>0</v>
      </c>
      <c r="V121" s="29">
        <f>SUMIFS(V$9:V$88,$B$9:$B$88,$B121,$C$9:$C$88,$C121)*'2-12'!$H$8</f>
        <v>0</v>
      </c>
      <c r="W121" s="29">
        <f>SUMIFS(W$9:W$88,$B$9:$B$88,$B121,$C$9:$C$88,$C121)*'2-12'!$H$8</f>
        <v>0</v>
      </c>
      <c r="X121" s="29">
        <f>SUMIFS(X$9:X$88,$B$9:$B$88,$B121,$C$9:$C$88,$C121)*'2-12'!$H$8</f>
        <v>0</v>
      </c>
      <c r="Y121" s="29">
        <f>SUMIFS(Y$9:Y$88,$B$9:$B$88,$B121,$C$9:$C$88,$C121)*'2-12'!$H$8</f>
        <v>0</v>
      </c>
      <c r="Z121" s="25">
        <f t="shared" si="12"/>
        <v>23152.270655543394</v>
      </c>
      <c r="AA121" s="41"/>
    </row>
    <row r="122" spans="1:27" s="19" customFormat="1" x14ac:dyDescent="0.2">
      <c r="A122" t="s">
        <v>76</v>
      </c>
      <c r="B122" s="88">
        <f t="shared" si="13"/>
        <v>545</v>
      </c>
      <c r="C122" s="88" t="s">
        <v>104</v>
      </c>
      <c r="D122" s="30">
        <f>SUMIFS(D$9:D$88,$B$9:$B$88,$B122,$C$9:$C$88,$C122)*'2-12'!$H$8</f>
        <v>-2006742.3164071133</v>
      </c>
      <c r="E122" s="30">
        <f>SUMIFS(E$9:E$88,$B$9:$B$88,$B122,$C$9:$C$88,$C122)*'2-12'!$H$8</f>
        <v>0</v>
      </c>
      <c r="F122" s="30">
        <f>SUMIFS(F$9:F$88,$B$9:$B$88,$B122,$C$9:$C$88,$C122)*'2-12'!$H$8</f>
        <v>0</v>
      </c>
      <c r="G122" s="30">
        <f>SUMIFS(G$9:G$88,$B$9:$B$88,$B122,$C$9:$C$88,$C122)*'2-12'!$H$8</f>
        <v>0</v>
      </c>
      <c r="H122" s="30">
        <f>SUMIFS(H$9:H$88,$B$9:$B$88,$B122,$C$9:$C$88,$C122)*'2-12'!$H$8</f>
        <v>2006742.3164071133</v>
      </c>
      <c r="I122" s="30">
        <f>SUMIFS(I$9:I$88,$B$9:$B$88,$B122,$C$9:$C$88,$C122)*'2-12'!$H$8</f>
        <v>105808.56245657759</v>
      </c>
      <c r="J122" s="30">
        <f>SUMIFS(J$9:J$88,$B$9:$B$88,$B122,$C$9:$C$88,$C122)*'2-12'!$H$8</f>
        <v>0</v>
      </c>
      <c r="K122" s="30">
        <f>SUMIFS(K$9:K$88,$B$9:$B$88,$B122,$C$9:$C$88,$C122)*'2-12'!$H$8</f>
        <v>0</v>
      </c>
      <c r="L122" s="30">
        <f>SUMIFS(L$9:L$88,$B$9:$B$88,$B122,$C$9:$C$88,$C122)*'2-12'!$H$8</f>
        <v>0</v>
      </c>
      <c r="M122" s="30">
        <f>SUMIFS(M$9:M$88,$B$9:$B$88,$B122,$C$9:$C$88,$C122)*'2-12'!$H$8</f>
        <v>0</v>
      </c>
      <c r="N122" s="30">
        <f>SUMIFS(N$9:N$88,$B$9:$B$88,$B122,$C$9:$C$88,$C122)*'2-12'!$H$8</f>
        <v>0</v>
      </c>
      <c r="O122" s="30">
        <f>SUMIFS(O$9:O$88,$B$9:$B$88,$B122,$C$9:$C$88,$C122)*'2-12'!$H$8</f>
        <v>0</v>
      </c>
      <c r="P122" s="30">
        <f>SUMIFS(P$9:P$88,$B$9:$B$88,$B122,$C$9:$C$88,$C122)*'2-12'!$H$8</f>
        <v>0</v>
      </c>
      <c r="Q122" s="30">
        <f>SUMIFS(Q$9:Q$88,$B$9:$B$88,$B122,$C$9:$C$88,$C122)*'2-12'!$H$8</f>
        <v>0</v>
      </c>
      <c r="R122" s="30">
        <f>SUMIFS(R$9:R$88,$B$9:$B$88,$B122,$C$9:$C$88,$C122)*'2-12'!$H$8</f>
        <v>573.4824085146538</v>
      </c>
      <c r="S122" s="24">
        <f t="shared" si="11"/>
        <v>106382.04486509225</v>
      </c>
      <c r="T122" s="27"/>
      <c r="U122" s="29">
        <f>SUMIFS(U$9:U$88,$B$9:$B$88,$B122,$C$9:$C$88,$C122)*'2-12'!$H$8</f>
        <v>0</v>
      </c>
      <c r="V122" s="29">
        <f>SUMIFS(V$9:V$88,$B$9:$B$88,$B122,$C$9:$C$88,$C122)*'2-12'!$H$8</f>
        <v>0</v>
      </c>
      <c r="W122" s="29">
        <f>SUMIFS(W$9:W$88,$B$9:$B$88,$B122,$C$9:$C$88,$C122)*'2-12'!$H$8</f>
        <v>0</v>
      </c>
      <c r="X122" s="29">
        <f>SUMIFS(X$9:X$88,$B$9:$B$88,$B122,$C$9:$C$88,$C122)*'2-12'!$H$8</f>
        <v>0</v>
      </c>
      <c r="Y122" s="29">
        <f>SUMIFS(Y$9:Y$88,$B$9:$B$88,$B122,$C$9:$C$88,$C122)*'2-12'!$H$8</f>
        <v>0</v>
      </c>
      <c r="Z122" s="25">
        <f t="shared" si="12"/>
        <v>106382.04486509225</v>
      </c>
      <c r="AA122" s="41"/>
    </row>
    <row r="123" spans="1:27" s="19" customFormat="1" x14ac:dyDescent="0.2">
      <c r="A123" t="s">
        <v>76</v>
      </c>
      <c r="B123" s="88">
        <f t="shared" si="13"/>
        <v>545</v>
      </c>
      <c r="C123" s="88" t="s">
        <v>105</v>
      </c>
      <c r="D123" s="30">
        <f>SUMIFS(D$9:D$88,$B$9:$B$88,$B123,$C$9:$C$88,$C123)*'2-12'!$H$8</f>
        <v>235897.99683048826</v>
      </c>
      <c r="E123" s="30">
        <f>SUMIFS(E$9:E$88,$B$9:$B$88,$B123,$C$9:$C$88,$C123)*'2-12'!$H$8</f>
        <v>2117.527597592099</v>
      </c>
      <c r="F123" s="30">
        <f>SUMIFS(F$9:F$88,$B$9:$B$88,$B123,$C$9:$C$88,$C123)*'2-12'!$H$8</f>
        <v>9022.2894835559982</v>
      </c>
      <c r="G123" s="30">
        <f>SUMIFS(G$9:G$88,$B$9:$B$88,$B123,$C$9:$C$88,$C123)*'2-12'!$H$8</f>
        <v>0</v>
      </c>
      <c r="H123" s="30">
        <f>SUMIFS(H$9:H$88,$B$9:$B$88,$B123,$C$9:$C$88,$C123)*'2-12'!$H$8</f>
        <v>0</v>
      </c>
      <c r="I123" s="30">
        <f>SUMIFS(I$9:I$88,$B$9:$B$88,$B123,$C$9:$C$88,$C123)*'2-12'!$H$8</f>
        <v>0</v>
      </c>
      <c r="J123" s="30">
        <f>SUMIFS(J$9:J$88,$B$9:$B$88,$B123,$C$9:$C$88,$C123)*'2-12'!$H$8</f>
        <v>0</v>
      </c>
      <c r="K123" s="30">
        <f>SUMIFS(K$9:K$88,$B$9:$B$88,$B123,$C$9:$C$88,$C123)*'2-12'!$H$8</f>
        <v>0</v>
      </c>
      <c r="L123" s="30">
        <f>SUMIFS(L$9:L$88,$B$9:$B$88,$B123,$C$9:$C$88,$C123)*'2-12'!$H$8</f>
        <v>0</v>
      </c>
      <c r="M123" s="30">
        <f>SUMIFS(M$9:M$88,$B$9:$B$88,$B123,$C$9:$C$88,$C123)*'2-12'!$H$8</f>
        <v>0</v>
      </c>
      <c r="N123" s="30">
        <f>SUMIFS(N$9:N$88,$B$9:$B$88,$B123,$C$9:$C$88,$C123)*'2-12'!$H$8</f>
        <v>0</v>
      </c>
      <c r="O123" s="30">
        <f>SUMIFS(O$9:O$88,$B$9:$B$88,$B123,$C$9:$C$88,$C123)*'2-12'!$H$8</f>
        <v>0</v>
      </c>
      <c r="P123" s="30">
        <f>SUMIFS(P$9:P$88,$B$9:$B$88,$B123,$C$9:$C$88,$C123)*'2-12'!$H$8</f>
        <v>0</v>
      </c>
      <c r="Q123" s="30">
        <f>SUMIFS(Q$9:Q$88,$B$9:$B$88,$B123,$C$9:$C$88,$C123)*'2-12'!$H$8</f>
        <v>0</v>
      </c>
      <c r="R123" s="30">
        <f>SUMIFS(R$9:R$88,$B$9:$B$88,$B123,$C$9:$C$88,$C123)*'2-12'!$H$8</f>
        <v>0</v>
      </c>
      <c r="S123" s="24">
        <f t="shared" si="11"/>
        <v>247037.81391163636</v>
      </c>
      <c r="T123" s="27"/>
      <c r="U123" s="29">
        <f>SUMIFS(U$9:U$88,$B$9:$B$88,$B123,$C$9:$C$88,$C123)*'2-12'!$H$8</f>
        <v>3690.263228858114</v>
      </c>
      <c r="V123" s="29">
        <f>SUMIFS(V$9:V$88,$B$9:$B$88,$B123,$C$9:$C$88,$C123)*'2-12'!$H$8</f>
        <v>0</v>
      </c>
      <c r="W123" s="29">
        <f>SUMIFS(W$9:W$88,$B$9:$B$88,$B123,$C$9:$C$88,$C123)*'2-12'!$H$8</f>
        <v>0</v>
      </c>
      <c r="X123" s="29">
        <f>SUMIFS(X$9:X$88,$B$9:$B$88,$B123,$C$9:$C$88,$C123)*'2-12'!$H$8</f>
        <v>0</v>
      </c>
      <c r="Y123" s="29">
        <f>SUMIFS(Y$9:Y$88,$B$9:$B$88,$B123,$C$9:$C$88,$C123)*'2-12'!$H$8</f>
        <v>0</v>
      </c>
      <c r="Z123" s="25">
        <f t="shared" si="12"/>
        <v>250728.07714049448</v>
      </c>
      <c r="AA123" s="41"/>
    </row>
    <row r="124" spans="1:27" s="19" customFormat="1" x14ac:dyDescent="0.2">
      <c r="A124" t="s">
        <v>76</v>
      </c>
      <c r="B124" s="88">
        <f t="shared" si="13"/>
        <v>545</v>
      </c>
      <c r="C124" s="88" t="s">
        <v>106</v>
      </c>
      <c r="D124" s="30">
        <f>SUMIFS(D$9:D$88,$B$9:$B$88,$B124,$C$9:$C$88,$C124)*'2-12'!$H$8</f>
        <v>68858.378923682729</v>
      </c>
      <c r="E124" s="30">
        <f>SUMIFS(E$9:E$88,$B$9:$B$88,$B124,$C$9:$C$88,$C124)*'2-12'!$H$8</f>
        <v>414.47997607375441</v>
      </c>
      <c r="F124" s="30">
        <f>SUMIFS(F$9:F$88,$B$9:$B$88,$B124,$C$9:$C$88,$C124)*'2-12'!$H$8</f>
        <v>1766.0021685323657</v>
      </c>
      <c r="G124" s="30">
        <f>SUMIFS(G$9:G$88,$B$9:$B$88,$B124,$C$9:$C$88,$C124)*'2-12'!$H$8</f>
        <v>0</v>
      </c>
      <c r="H124" s="30">
        <f>SUMIFS(H$9:H$88,$B$9:$B$88,$B124,$C$9:$C$88,$C124)*'2-12'!$H$8</f>
        <v>0</v>
      </c>
      <c r="I124" s="30">
        <f>SUMIFS(I$9:I$88,$B$9:$B$88,$B124,$C$9:$C$88,$C124)*'2-12'!$H$8</f>
        <v>0</v>
      </c>
      <c r="J124" s="30">
        <f>SUMIFS(J$9:J$88,$B$9:$B$88,$B124,$C$9:$C$88,$C124)*'2-12'!$H$8</f>
        <v>0</v>
      </c>
      <c r="K124" s="30">
        <f>SUMIFS(K$9:K$88,$B$9:$B$88,$B124,$C$9:$C$88,$C124)*'2-12'!$H$8</f>
        <v>0</v>
      </c>
      <c r="L124" s="30">
        <f>SUMIFS(L$9:L$88,$B$9:$B$88,$B124,$C$9:$C$88,$C124)*'2-12'!$H$8</f>
        <v>0</v>
      </c>
      <c r="M124" s="30">
        <f>SUMIFS(M$9:M$88,$B$9:$B$88,$B124,$C$9:$C$88,$C124)*'2-12'!$H$8</f>
        <v>0</v>
      </c>
      <c r="N124" s="30">
        <f>SUMIFS(N$9:N$88,$B$9:$B$88,$B124,$C$9:$C$88,$C124)*'2-12'!$H$8</f>
        <v>0</v>
      </c>
      <c r="O124" s="30">
        <f>SUMIFS(O$9:O$88,$B$9:$B$88,$B124,$C$9:$C$88,$C124)*'2-12'!$H$8</f>
        <v>0</v>
      </c>
      <c r="P124" s="30">
        <f>SUMIFS(P$9:P$88,$B$9:$B$88,$B124,$C$9:$C$88,$C124)*'2-12'!$H$8</f>
        <v>0</v>
      </c>
      <c r="Q124" s="30">
        <f>SUMIFS(Q$9:Q$88,$B$9:$B$88,$B124,$C$9:$C$88,$C124)*'2-12'!$H$8</f>
        <v>0</v>
      </c>
      <c r="R124" s="30">
        <f>SUMIFS(R$9:R$88,$B$9:$B$88,$B124,$C$9:$C$88,$C124)*'2-12'!$H$8</f>
        <v>0</v>
      </c>
      <c r="S124" s="24">
        <f t="shared" si="11"/>
        <v>71038.861068288839</v>
      </c>
      <c r="T124" s="27"/>
      <c r="U124" s="29">
        <f>SUMIFS(U$9:U$88,$B$9:$B$88,$B124,$C$9:$C$88,$C124)*'2-12'!$H$8</f>
        <v>722.323627112228</v>
      </c>
      <c r="V124" s="29">
        <f>SUMIFS(V$9:V$88,$B$9:$B$88,$B124,$C$9:$C$88,$C124)*'2-12'!$H$8</f>
        <v>0</v>
      </c>
      <c r="W124" s="29">
        <f>SUMIFS(W$9:W$88,$B$9:$B$88,$B124,$C$9:$C$88,$C124)*'2-12'!$H$8</f>
        <v>0</v>
      </c>
      <c r="X124" s="29">
        <f>SUMIFS(X$9:X$88,$B$9:$B$88,$B124,$C$9:$C$88,$C124)*'2-12'!$H$8</f>
        <v>0</v>
      </c>
      <c r="Y124" s="29">
        <f>SUMIFS(Y$9:Y$88,$B$9:$B$88,$B124,$C$9:$C$88,$C124)*'2-12'!$H$8</f>
        <v>0</v>
      </c>
      <c r="Z124" s="25">
        <f t="shared" si="12"/>
        <v>71761.184695401069</v>
      </c>
      <c r="AA124" s="41"/>
    </row>
    <row r="125" spans="1:27" s="19" customFormat="1" x14ac:dyDescent="0.2">
      <c r="A125" t="s">
        <v>74</v>
      </c>
      <c r="B125" s="88">
        <f t="shared" si="13"/>
        <v>548</v>
      </c>
      <c r="C125" s="88" t="s">
        <v>104</v>
      </c>
      <c r="D125" s="30">
        <f>SUMIFS(D$9:D$88,$B$9:$B$88,$B125,$C$9:$C$88,$C125)*'2-12'!$H$8</f>
        <v>16355.198816574408</v>
      </c>
      <c r="E125" s="30">
        <f>SUMIFS(E$9:E$88,$B$9:$B$88,$B125,$C$9:$C$88,$C125)*'2-12'!$H$8</f>
        <v>2953.6293693133216</v>
      </c>
      <c r="F125" s="30">
        <f>SUMIFS(F$9:F$88,$B$9:$B$88,$B125,$C$9:$C$88,$C125)*'2-12'!$H$8</f>
        <v>12584.723442273193</v>
      </c>
      <c r="G125" s="30">
        <f>SUMIFS(G$9:G$88,$B$9:$B$88,$B125,$C$9:$C$88,$C125)*'2-12'!$H$8</f>
        <v>0</v>
      </c>
      <c r="H125" s="30">
        <f>SUMIFS(H$9:H$88,$B$9:$B$88,$B125,$C$9:$C$88,$C125)*'2-12'!$H$8</f>
        <v>0</v>
      </c>
      <c r="I125" s="30">
        <f>SUMIFS(I$9:I$88,$B$9:$B$88,$B125,$C$9:$C$88,$C125)*'2-12'!$H$8</f>
        <v>0</v>
      </c>
      <c r="J125" s="30">
        <f>SUMIFS(J$9:J$88,$B$9:$B$88,$B125,$C$9:$C$88,$C125)*'2-12'!$H$8</f>
        <v>0</v>
      </c>
      <c r="K125" s="30">
        <f>SUMIFS(K$9:K$88,$B$9:$B$88,$B125,$C$9:$C$88,$C125)*'2-12'!$H$8</f>
        <v>0</v>
      </c>
      <c r="L125" s="30">
        <f>SUMIFS(L$9:L$88,$B$9:$B$88,$B125,$C$9:$C$88,$C125)*'2-12'!$H$8</f>
        <v>0</v>
      </c>
      <c r="M125" s="30">
        <f>SUMIFS(M$9:M$88,$B$9:$B$88,$B125,$C$9:$C$88,$C125)*'2-12'!$H$8</f>
        <v>0</v>
      </c>
      <c r="N125" s="30">
        <f>SUMIFS(N$9:N$88,$B$9:$B$88,$B125,$C$9:$C$88,$C125)*'2-12'!$H$8</f>
        <v>0</v>
      </c>
      <c r="O125" s="30">
        <f>SUMIFS(O$9:O$88,$B$9:$B$88,$B125,$C$9:$C$88,$C125)*'2-12'!$H$8</f>
        <v>0</v>
      </c>
      <c r="P125" s="30">
        <f>SUMIFS(P$9:P$88,$B$9:$B$88,$B125,$C$9:$C$88,$C125)*'2-12'!$H$8</f>
        <v>0</v>
      </c>
      <c r="Q125" s="30">
        <f>SUMIFS(Q$9:Q$88,$B$9:$B$88,$B125,$C$9:$C$88,$C125)*'2-12'!$H$8</f>
        <v>0</v>
      </c>
      <c r="R125" s="30">
        <f>SUMIFS(R$9:R$88,$B$9:$B$88,$B125,$C$9:$C$88,$C125)*'2-12'!$H$8</f>
        <v>0</v>
      </c>
      <c r="S125" s="24">
        <f t="shared" si="11"/>
        <v>31893.551628160923</v>
      </c>
      <c r="T125" s="27"/>
      <c r="U125" s="29">
        <f>SUMIFS(U$9:U$88,$B$9:$B$88,$B125,$C$9:$C$88,$C125)*'2-12'!$H$8</f>
        <v>5147.3566935546251</v>
      </c>
      <c r="V125" s="29">
        <f>SUMIFS(V$9:V$88,$B$9:$B$88,$B125,$C$9:$C$88,$C125)*'2-12'!$H$8</f>
        <v>0</v>
      </c>
      <c r="W125" s="29">
        <f>SUMIFS(W$9:W$88,$B$9:$B$88,$B125,$C$9:$C$88,$C125)*'2-12'!$H$8</f>
        <v>0</v>
      </c>
      <c r="X125" s="29">
        <f>SUMIFS(X$9:X$88,$B$9:$B$88,$B125,$C$9:$C$88,$C125)*'2-12'!$H$8</f>
        <v>0</v>
      </c>
      <c r="Y125" s="29">
        <f>SUMIFS(Y$9:Y$88,$B$9:$B$88,$B125,$C$9:$C$88,$C125)*'2-12'!$H$8</f>
        <v>0</v>
      </c>
      <c r="Z125" s="25">
        <f t="shared" si="12"/>
        <v>37040.908321715549</v>
      </c>
      <c r="AA125" s="41"/>
    </row>
    <row r="126" spans="1:27" s="19" customFormat="1" x14ac:dyDescent="0.2">
      <c r="A126" t="s">
        <v>74</v>
      </c>
      <c r="B126" s="88">
        <f t="shared" si="13"/>
        <v>549</v>
      </c>
      <c r="C126" s="88" t="s">
        <v>104</v>
      </c>
      <c r="D126" s="30">
        <f>SUMIFS(D$9:D$88,$B$9:$B$88,$B126,$C$9:$C$88,$C126)*'2-12'!$H$8</f>
        <v>524672.28374221583</v>
      </c>
      <c r="E126" s="30">
        <f>SUMIFS(E$9:E$88,$B$9:$B$88,$B126,$C$9:$C$88,$C126)*'2-12'!$H$8</f>
        <v>0</v>
      </c>
      <c r="F126" s="30">
        <f>SUMIFS(F$9:F$88,$B$9:$B$88,$B126,$C$9:$C$88,$C126)*'2-12'!$H$8</f>
        <v>0</v>
      </c>
      <c r="G126" s="30">
        <f>SUMIFS(G$9:G$88,$B$9:$B$88,$B126,$C$9:$C$88,$C126)*'2-12'!$H$8</f>
        <v>0</v>
      </c>
      <c r="H126" s="30">
        <f>SUMIFS(H$9:H$88,$B$9:$B$88,$B126,$C$9:$C$88,$C126)*'2-12'!$H$8</f>
        <v>0</v>
      </c>
      <c r="I126" s="30">
        <f>SUMIFS(I$9:I$88,$B$9:$B$88,$B126,$C$9:$C$88,$C126)*'2-12'!$H$8</f>
        <v>0</v>
      </c>
      <c r="J126" s="30">
        <f>SUMIFS(J$9:J$88,$B$9:$B$88,$B126,$C$9:$C$88,$C126)*'2-12'!$H$8</f>
        <v>0</v>
      </c>
      <c r="K126" s="30">
        <f>SUMIFS(K$9:K$88,$B$9:$B$88,$B126,$C$9:$C$88,$C126)*'2-12'!$H$8</f>
        <v>0</v>
      </c>
      <c r="L126" s="30">
        <f>SUMIFS(L$9:L$88,$B$9:$B$88,$B126,$C$9:$C$88,$C126)*'2-12'!$H$8</f>
        <v>0</v>
      </c>
      <c r="M126" s="30">
        <f>SUMIFS(M$9:M$88,$B$9:$B$88,$B126,$C$9:$C$88,$C126)*'2-12'!$H$8</f>
        <v>0</v>
      </c>
      <c r="N126" s="30">
        <f>SUMIFS(N$9:N$88,$B$9:$B$88,$B126,$C$9:$C$88,$C126)*'2-12'!$H$8</f>
        <v>0</v>
      </c>
      <c r="O126" s="30">
        <f>SUMIFS(O$9:O$88,$B$9:$B$88,$B126,$C$9:$C$88,$C126)*'2-12'!$H$8</f>
        <v>0</v>
      </c>
      <c r="P126" s="30">
        <f>SUMIFS(P$9:P$88,$B$9:$B$88,$B126,$C$9:$C$88,$C126)*'2-12'!$H$8</f>
        <v>0</v>
      </c>
      <c r="Q126" s="30">
        <f>SUMIFS(Q$9:Q$88,$B$9:$B$88,$B126,$C$9:$C$88,$C126)*'2-12'!$H$8</f>
        <v>131145.17024851745</v>
      </c>
      <c r="R126" s="30">
        <f>SUMIFS(R$9:R$88,$B$9:$B$88,$B126,$C$9:$C$88,$C126)*'2-12'!$H$8</f>
        <v>710.80682274696301</v>
      </c>
      <c r="S126" s="24">
        <f t="shared" si="11"/>
        <v>656528.26081348024</v>
      </c>
      <c r="T126" s="27"/>
      <c r="U126" s="29">
        <f>SUMIFS(U$9:U$88,$B$9:$B$88,$B126,$C$9:$C$88,$C126)*'2-12'!$H$8</f>
        <v>0</v>
      </c>
      <c r="V126" s="29">
        <f>SUMIFS(V$9:V$88,$B$9:$B$88,$B126,$C$9:$C$88,$C126)*'2-12'!$H$8</f>
        <v>0</v>
      </c>
      <c r="W126" s="29">
        <f>SUMIFS(W$9:W$88,$B$9:$B$88,$B126,$C$9:$C$88,$C126)*'2-12'!$H$8</f>
        <v>0</v>
      </c>
      <c r="X126" s="29">
        <f>SUMIFS(X$9:X$88,$B$9:$B$88,$B126,$C$9:$C$88,$C126)*'2-12'!$H$8</f>
        <v>0</v>
      </c>
      <c r="Y126" s="29">
        <f>SUMIFS(Y$9:Y$88,$B$9:$B$88,$B126,$C$9:$C$88,$C126)*'2-12'!$H$8</f>
        <v>395579.72739742004</v>
      </c>
      <c r="Z126" s="25">
        <f t="shared" si="12"/>
        <v>1052107.9882109002</v>
      </c>
      <c r="AA126" s="41"/>
    </row>
    <row r="127" spans="1:27" s="19" customFormat="1" x14ac:dyDescent="0.2">
      <c r="A127" t="s">
        <v>74</v>
      </c>
      <c r="B127" s="88">
        <f t="shared" si="13"/>
        <v>550</v>
      </c>
      <c r="C127" s="88" t="s">
        <v>104</v>
      </c>
      <c r="D127" s="30">
        <f>SUMIFS(D$9:D$88,$B$9:$B$88,$B127,$C$9:$C$88,$C127)*'2-12'!$H$8</f>
        <v>834745.45987232064</v>
      </c>
      <c r="E127" s="30">
        <f>SUMIFS(E$9:E$88,$B$9:$B$88,$B127,$C$9:$C$88,$C127)*'2-12'!$H$8</f>
        <v>0</v>
      </c>
      <c r="F127" s="30">
        <f>SUMIFS(F$9:F$88,$B$9:$B$88,$B127,$C$9:$C$88,$C127)*'2-12'!$H$8</f>
        <v>0</v>
      </c>
      <c r="G127" s="30">
        <f>SUMIFS(G$9:G$88,$B$9:$B$88,$B127,$C$9:$C$88,$C127)*'2-12'!$H$8</f>
        <v>0</v>
      </c>
      <c r="H127" s="30">
        <f>SUMIFS(H$9:H$88,$B$9:$B$88,$B127,$C$9:$C$88,$C127)*'2-12'!$H$8</f>
        <v>0</v>
      </c>
      <c r="I127" s="30">
        <f>SUMIFS(I$9:I$88,$B$9:$B$88,$B127,$C$9:$C$88,$C127)*'2-12'!$H$8</f>
        <v>0</v>
      </c>
      <c r="J127" s="30">
        <f>SUMIFS(J$9:J$88,$B$9:$B$88,$B127,$C$9:$C$88,$C127)*'2-12'!$H$8</f>
        <v>0</v>
      </c>
      <c r="K127" s="30">
        <f>SUMIFS(K$9:K$88,$B$9:$B$88,$B127,$C$9:$C$88,$C127)*'2-12'!$H$8</f>
        <v>0</v>
      </c>
      <c r="L127" s="30">
        <f>SUMIFS(L$9:L$88,$B$9:$B$88,$B127,$C$9:$C$88,$C127)*'2-12'!$H$8</f>
        <v>0</v>
      </c>
      <c r="M127" s="30">
        <f>SUMIFS(M$9:M$88,$B$9:$B$88,$B127,$C$9:$C$88,$C127)*'2-12'!$H$8</f>
        <v>0</v>
      </c>
      <c r="N127" s="30">
        <f>SUMIFS(N$9:N$88,$B$9:$B$88,$B127,$C$9:$C$88,$C127)*'2-12'!$H$8</f>
        <v>0</v>
      </c>
      <c r="O127" s="30">
        <f>SUMIFS(O$9:O$88,$B$9:$B$88,$B127,$C$9:$C$88,$C127)*'2-12'!$H$8</f>
        <v>0</v>
      </c>
      <c r="P127" s="30">
        <f>SUMIFS(P$9:P$88,$B$9:$B$88,$B127,$C$9:$C$88,$C127)*'2-12'!$H$8</f>
        <v>0</v>
      </c>
      <c r="Q127" s="30">
        <f>SUMIFS(Q$9:Q$88,$B$9:$B$88,$B127,$C$9:$C$88,$C127)*'2-12'!$H$8</f>
        <v>0</v>
      </c>
      <c r="R127" s="30">
        <f>SUMIFS(R$9:R$88,$B$9:$B$88,$B127,$C$9:$C$88,$C127)*'2-12'!$H$8</f>
        <v>0</v>
      </c>
      <c r="S127" s="24">
        <f t="shared" si="11"/>
        <v>834745.45987232064</v>
      </c>
      <c r="T127" s="27"/>
      <c r="U127" s="29">
        <f>SUMIFS(U$9:U$88,$B$9:$B$88,$B127,$C$9:$C$88,$C127)*'2-12'!$H$8</f>
        <v>0</v>
      </c>
      <c r="V127" s="29">
        <f>SUMIFS(V$9:V$88,$B$9:$B$88,$B127,$C$9:$C$88,$C127)*'2-12'!$H$8</f>
        <v>0</v>
      </c>
      <c r="W127" s="29">
        <f>SUMIFS(W$9:W$88,$B$9:$B$88,$B127,$C$9:$C$88,$C127)*'2-12'!$H$8</f>
        <v>0</v>
      </c>
      <c r="X127" s="29">
        <f>SUMIFS(X$9:X$88,$B$9:$B$88,$B127,$C$9:$C$88,$C127)*'2-12'!$H$8</f>
        <v>0</v>
      </c>
      <c r="Y127" s="29">
        <f>SUMIFS(Y$9:Y$88,$B$9:$B$88,$B127,$C$9:$C$88,$C127)*'2-12'!$H$8</f>
        <v>0</v>
      </c>
      <c r="Z127" s="25">
        <f t="shared" si="12"/>
        <v>834745.45987232064</v>
      </c>
      <c r="AA127" s="41"/>
    </row>
    <row r="128" spans="1:27" s="19" customFormat="1" x14ac:dyDescent="0.2">
      <c r="A128" t="s">
        <v>74</v>
      </c>
      <c r="B128" s="88">
        <f t="shared" si="13"/>
        <v>553</v>
      </c>
      <c r="C128" s="88" t="s">
        <v>104</v>
      </c>
      <c r="D128" s="30">
        <f>SUMIFS(D$9:D$88,$B$9:$B$88,$B128,$C$9:$C$88,$C128)*'2-12'!$H$8</f>
        <v>1308170.4478122417</v>
      </c>
      <c r="E128" s="30">
        <f>SUMIFS(E$9:E$88,$B$9:$B$88,$B128,$C$9:$C$88,$C128)*'2-12'!$H$8</f>
        <v>355.80263309989476</v>
      </c>
      <c r="F128" s="30">
        <f>SUMIFS(F$9:F$88,$B$9:$B$88,$B128,$C$9:$C$88,$C128)*'2-12'!$H$8</f>
        <v>1515.9917436207552</v>
      </c>
      <c r="G128" s="30">
        <f>SUMIFS(G$9:G$88,$B$9:$B$88,$B128,$C$9:$C$88,$C128)*'2-12'!$H$8</f>
        <v>0</v>
      </c>
      <c r="H128" s="30">
        <f>SUMIFS(H$9:H$88,$B$9:$B$88,$B128,$C$9:$C$88,$C128)*'2-12'!$H$8</f>
        <v>0</v>
      </c>
      <c r="I128" s="30">
        <f>SUMIFS(I$9:I$88,$B$9:$B$88,$B128,$C$9:$C$88,$C128)*'2-12'!$H$8</f>
        <v>0</v>
      </c>
      <c r="J128" s="30">
        <f>SUMIFS(J$9:J$88,$B$9:$B$88,$B128,$C$9:$C$88,$C128)*'2-12'!$H$8</f>
        <v>0</v>
      </c>
      <c r="K128" s="30">
        <f>SUMIFS(K$9:K$88,$B$9:$B$88,$B128,$C$9:$C$88,$C128)*'2-12'!$H$8</f>
        <v>0</v>
      </c>
      <c r="L128" s="30">
        <f>SUMIFS(L$9:L$88,$B$9:$B$88,$B128,$C$9:$C$88,$C128)*'2-12'!$H$8</f>
        <v>0</v>
      </c>
      <c r="M128" s="30">
        <f>SUMIFS(M$9:M$88,$B$9:$B$88,$B128,$C$9:$C$88,$C128)*'2-12'!$H$8</f>
        <v>0</v>
      </c>
      <c r="N128" s="30">
        <f>SUMIFS(N$9:N$88,$B$9:$B$88,$B128,$C$9:$C$88,$C128)*'2-12'!$H$8</f>
        <v>0</v>
      </c>
      <c r="O128" s="30">
        <f>SUMIFS(O$9:O$88,$B$9:$B$88,$B128,$C$9:$C$88,$C128)*'2-12'!$H$8</f>
        <v>0</v>
      </c>
      <c r="P128" s="30">
        <f>SUMIFS(P$9:P$88,$B$9:$B$88,$B128,$C$9:$C$88,$C128)*'2-12'!$H$8</f>
        <v>0</v>
      </c>
      <c r="Q128" s="30">
        <f>SUMIFS(Q$9:Q$88,$B$9:$B$88,$B128,$C$9:$C$88,$C128)*'2-12'!$H$8</f>
        <v>0</v>
      </c>
      <c r="R128" s="30">
        <f>SUMIFS(R$9:R$88,$B$9:$B$88,$B128,$C$9:$C$88,$C128)*'2-12'!$H$8</f>
        <v>0</v>
      </c>
      <c r="S128" s="24">
        <f t="shared" si="11"/>
        <v>1310042.2421889624</v>
      </c>
      <c r="T128" s="27"/>
      <c r="U128" s="29">
        <f>SUMIFS(U$9:U$88,$B$9:$B$88,$B128,$C$9:$C$88,$C128)*'2-12'!$H$8</f>
        <v>620.06529461646346</v>
      </c>
      <c r="V128" s="29">
        <f>SUMIFS(V$9:V$88,$B$9:$B$88,$B128,$C$9:$C$88,$C128)*'2-12'!$H$8</f>
        <v>0</v>
      </c>
      <c r="W128" s="29">
        <f>SUMIFS(W$9:W$88,$B$9:$B$88,$B128,$C$9:$C$88,$C128)*'2-12'!$H$8</f>
        <v>0</v>
      </c>
      <c r="X128" s="29">
        <f>SUMIFS(X$9:X$88,$B$9:$B$88,$B128,$C$9:$C$88,$C128)*'2-12'!$H$8</f>
        <v>0</v>
      </c>
      <c r="Y128" s="29">
        <f>SUMIFS(Y$9:Y$88,$B$9:$B$88,$B128,$C$9:$C$88,$C128)*'2-12'!$H$8</f>
        <v>0</v>
      </c>
      <c r="Z128" s="25">
        <f t="shared" si="12"/>
        <v>1310662.3074835788</v>
      </c>
      <c r="AA128" s="41"/>
    </row>
    <row r="129" spans="1:27" s="19" customFormat="1" x14ac:dyDescent="0.2">
      <c r="A129" t="s">
        <v>74</v>
      </c>
      <c r="B129" s="88">
        <f t="shared" si="13"/>
        <v>554</v>
      </c>
      <c r="C129" s="88" t="s">
        <v>104</v>
      </c>
      <c r="D129" s="30">
        <f>SUMIFS(D$9:D$88,$B$9:$B$88,$B129,$C$9:$C$88,$C129)*'2-12'!$H$8</f>
        <v>95669.546969759162</v>
      </c>
      <c r="E129" s="30">
        <f>SUMIFS(E$9:E$88,$B$9:$B$88,$B129,$C$9:$C$88,$C129)*'2-12'!$H$8</f>
        <v>0</v>
      </c>
      <c r="F129" s="30">
        <f>SUMIFS(F$9:F$88,$B$9:$B$88,$B129,$C$9:$C$88,$C129)*'2-12'!$H$8</f>
        <v>0</v>
      </c>
      <c r="G129" s="30">
        <f>SUMIFS(G$9:G$88,$B$9:$B$88,$B129,$C$9:$C$88,$C129)*'2-12'!$H$8</f>
        <v>0</v>
      </c>
      <c r="H129" s="30">
        <f>SUMIFS(H$9:H$88,$B$9:$B$88,$B129,$C$9:$C$88,$C129)*'2-12'!$H$8</f>
        <v>0</v>
      </c>
      <c r="I129" s="30">
        <f>SUMIFS(I$9:I$88,$B$9:$B$88,$B129,$C$9:$C$88,$C129)*'2-12'!$H$8</f>
        <v>0</v>
      </c>
      <c r="J129" s="30">
        <f>SUMIFS(J$9:J$88,$B$9:$B$88,$B129,$C$9:$C$88,$C129)*'2-12'!$H$8</f>
        <v>0</v>
      </c>
      <c r="K129" s="30">
        <f>SUMIFS(K$9:K$88,$B$9:$B$88,$B129,$C$9:$C$88,$C129)*'2-12'!$H$8</f>
        <v>0</v>
      </c>
      <c r="L129" s="30">
        <f>SUMIFS(L$9:L$88,$B$9:$B$88,$B129,$C$9:$C$88,$C129)*'2-12'!$H$8</f>
        <v>0</v>
      </c>
      <c r="M129" s="30">
        <f>SUMIFS(M$9:M$88,$B$9:$B$88,$B129,$C$9:$C$88,$C129)*'2-12'!$H$8</f>
        <v>0</v>
      </c>
      <c r="N129" s="30">
        <f>SUMIFS(N$9:N$88,$B$9:$B$88,$B129,$C$9:$C$88,$C129)*'2-12'!$H$8</f>
        <v>0</v>
      </c>
      <c r="O129" s="30">
        <f>SUMIFS(O$9:O$88,$B$9:$B$88,$B129,$C$9:$C$88,$C129)*'2-12'!$H$8</f>
        <v>0</v>
      </c>
      <c r="P129" s="30">
        <f>SUMIFS(P$9:P$88,$B$9:$B$88,$B129,$C$9:$C$88,$C129)*'2-12'!$H$8</f>
        <v>0</v>
      </c>
      <c r="Q129" s="30">
        <f>SUMIFS(Q$9:Q$88,$B$9:$B$88,$B129,$C$9:$C$88,$C129)*'2-12'!$H$8</f>
        <v>0</v>
      </c>
      <c r="R129" s="30">
        <f>SUMIFS(R$9:R$88,$B$9:$B$88,$B129,$C$9:$C$88,$C129)*'2-12'!$H$8</f>
        <v>0</v>
      </c>
      <c r="S129" s="24">
        <f t="shared" ref="S129:S160" si="14">SUM(D129:R129)</f>
        <v>95669.546969759162</v>
      </c>
      <c r="T129" s="27"/>
      <c r="U129" s="29">
        <f>SUMIFS(U$9:U$88,$B$9:$B$88,$B129,$C$9:$C$88,$C129)*'2-12'!$H$8</f>
        <v>0</v>
      </c>
      <c r="V129" s="29">
        <f>SUMIFS(V$9:V$88,$B$9:$B$88,$B129,$C$9:$C$88,$C129)*'2-12'!$H$8</f>
        <v>0</v>
      </c>
      <c r="W129" s="29">
        <f>SUMIFS(W$9:W$88,$B$9:$B$88,$B129,$C$9:$C$88,$C129)*'2-12'!$H$8</f>
        <v>0</v>
      </c>
      <c r="X129" s="29">
        <f>SUMIFS(X$9:X$88,$B$9:$B$88,$B129,$C$9:$C$88,$C129)*'2-12'!$H$8</f>
        <v>0</v>
      </c>
      <c r="Y129" s="29">
        <f>SUMIFS(Y$9:Y$88,$B$9:$B$88,$B129,$C$9:$C$88,$C129)*'2-12'!$H$8</f>
        <v>0</v>
      </c>
      <c r="Z129" s="25">
        <f t="shared" ref="Z129:Z160" si="15">SUM(U129:Y129,S129)</f>
        <v>95669.546969759162</v>
      </c>
      <c r="AA129" s="41"/>
    </row>
    <row r="130" spans="1:27" s="19" customFormat="1" x14ac:dyDescent="0.2">
      <c r="A130" t="s">
        <v>74</v>
      </c>
      <c r="B130" s="88">
        <f t="shared" si="13"/>
        <v>556</v>
      </c>
      <c r="C130" s="88" t="s">
        <v>104</v>
      </c>
      <c r="D130" s="30">
        <f>SUMIFS(D$9:D$88,$B$9:$B$88,$B130,$C$9:$C$88,$C130)*'2-12'!$H$8</f>
        <v>86893.380874002221</v>
      </c>
      <c r="E130" s="30">
        <f>SUMIFS(E$9:E$88,$B$9:$B$88,$B130,$C$9:$C$88,$C130)*'2-12'!$H$8</f>
        <v>0</v>
      </c>
      <c r="F130" s="30">
        <f>SUMIFS(F$9:F$88,$B$9:$B$88,$B130,$C$9:$C$88,$C130)*'2-12'!$H$8</f>
        <v>0</v>
      </c>
      <c r="G130" s="30">
        <f>SUMIFS(G$9:G$88,$B$9:$B$88,$B130,$C$9:$C$88,$C130)*'2-12'!$H$8</f>
        <v>0</v>
      </c>
      <c r="H130" s="30">
        <f>SUMIFS(H$9:H$88,$B$9:$B$88,$B130,$C$9:$C$88,$C130)*'2-12'!$H$8</f>
        <v>0</v>
      </c>
      <c r="I130" s="30">
        <f>SUMIFS(I$9:I$88,$B$9:$B$88,$B130,$C$9:$C$88,$C130)*'2-12'!$H$8</f>
        <v>0</v>
      </c>
      <c r="J130" s="30">
        <f>SUMIFS(J$9:J$88,$B$9:$B$88,$B130,$C$9:$C$88,$C130)*'2-12'!$H$8</f>
        <v>0</v>
      </c>
      <c r="K130" s="30">
        <f>SUMIFS(K$9:K$88,$B$9:$B$88,$B130,$C$9:$C$88,$C130)*'2-12'!$H$8</f>
        <v>0</v>
      </c>
      <c r="L130" s="30">
        <f>SUMIFS(L$9:L$88,$B$9:$B$88,$B130,$C$9:$C$88,$C130)*'2-12'!$H$8</f>
        <v>0</v>
      </c>
      <c r="M130" s="30">
        <f>SUMIFS(M$9:M$88,$B$9:$B$88,$B130,$C$9:$C$88,$C130)*'2-12'!$H$8</f>
        <v>0</v>
      </c>
      <c r="N130" s="30">
        <f>SUMIFS(N$9:N$88,$B$9:$B$88,$B130,$C$9:$C$88,$C130)*'2-12'!$H$8</f>
        <v>0</v>
      </c>
      <c r="O130" s="30">
        <f>SUMIFS(O$9:O$88,$B$9:$B$88,$B130,$C$9:$C$88,$C130)*'2-12'!$H$8</f>
        <v>0</v>
      </c>
      <c r="P130" s="30">
        <f>SUMIFS(P$9:P$88,$B$9:$B$88,$B130,$C$9:$C$88,$C130)*'2-12'!$H$8</f>
        <v>0</v>
      </c>
      <c r="Q130" s="30">
        <f>SUMIFS(Q$9:Q$88,$B$9:$B$88,$B130,$C$9:$C$88,$C130)*'2-12'!$H$8</f>
        <v>0</v>
      </c>
      <c r="R130" s="30">
        <f>SUMIFS(R$9:R$88,$B$9:$B$88,$B130,$C$9:$C$88,$C130)*'2-12'!$H$8</f>
        <v>0</v>
      </c>
      <c r="S130" s="24">
        <f t="shared" si="14"/>
        <v>86893.380874002221</v>
      </c>
      <c r="T130" s="27"/>
      <c r="U130" s="29">
        <f>SUMIFS(U$9:U$88,$B$9:$B$88,$B130,$C$9:$C$88,$C130)*'2-12'!$H$8</f>
        <v>0</v>
      </c>
      <c r="V130" s="29">
        <f>SUMIFS(V$9:V$88,$B$9:$B$88,$B130,$C$9:$C$88,$C130)*'2-12'!$H$8</f>
        <v>0</v>
      </c>
      <c r="W130" s="29">
        <f>SUMIFS(W$9:W$88,$B$9:$B$88,$B130,$C$9:$C$88,$C130)*'2-12'!$H$8</f>
        <v>0</v>
      </c>
      <c r="X130" s="29">
        <f>SUMIFS(X$9:X$88,$B$9:$B$88,$B130,$C$9:$C$88,$C130)*'2-12'!$H$8</f>
        <v>0</v>
      </c>
      <c r="Y130" s="29">
        <f>SUMIFS(Y$9:Y$88,$B$9:$B$88,$B130,$C$9:$C$88,$C130)*'2-12'!$H$8</f>
        <v>0</v>
      </c>
      <c r="Z130" s="25">
        <f t="shared" si="15"/>
        <v>86893.380874002221</v>
      </c>
      <c r="AA130" s="41"/>
    </row>
    <row r="131" spans="1:27" s="19" customFormat="1" x14ac:dyDescent="0.2">
      <c r="A131" t="s">
        <v>74</v>
      </c>
      <c r="B131" s="88">
        <f t="shared" si="13"/>
        <v>557</v>
      </c>
      <c r="C131" s="88" t="s">
        <v>104</v>
      </c>
      <c r="D131" s="30">
        <f>SUMIFS(D$9:D$88,$B$9:$B$88,$B131,$C$9:$C$88,$C131)*'2-12'!$H$8</f>
        <v>2157174.4042668603</v>
      </c>
      <c r="E131" s="30">
        <f>SUMIFS(E$9:E$88,$B$9:$B$88,$B131,$C$9:$C$88,$C131)*'2-12'!$H$8</f>
        <v>27395.463104674775</v>
      </c>
      <c r="F131" s="30">
        <f>SUMIFS(F$9:F$88,$B$9:$B$88,$B131,$C$9:$C$88,$C131)*'2-12'!$H$8</f>
        <v>116725.65634918641</v>
      </c>
      <c r="G131" s="30">
        <f>SUMIFS(G$9:G$88,$B$9:$B$88,$B131,$C$9:$C$88,$C131)*'2-12'!$H$8</f>
        <v>-7309.645257778775</v>
      </c>
      <c r="H131" s="30">
        <f>SUMIFS(H$9:H$88,$B$9:$B$88,$B131,$C$9:$C$88,$C131)*'2-12'!$H$8</f>
        <v>0</v>
      </c>
      <c r="I131" s="30">
        <f>SUMIFS(I$9:I$88,$B$9:$B$88,$B131,$C$9:$C$88,$C131)*'2-12'!$H$8</f>
        <v>0</v>
      </c>
      <c r="J131" s="30">
        <f>SUMIFS(J$9:J$88,$B$9:$B$88,$B131,$C$9:$C$88,$C131)*'2-12'!$H$8</f>
        <v>114140.83764662949</v>
      </c>
      <c r="K131" s="30">
        <f>SUMIFS(K$9:K$88,$B$9:$B$88,$B131,$C$9:$C$88,$C131)*'2-12'!$H$8</f>
        <v>0</v>
      </c>
      <c r="L131" s="30">
        <f>SUMIFS(L$9:L$88,$B$9:$B$88,$B131,$C$9:$C$88,$C131)*'2-12'!$H$8</f>
        <v>0</v>
      </c>
      <c r="M131" s="30">
        <f>SUMIFS(M$9:M$88,$B$9:$B$88,$B131,$C$9:$C$88,$C131)*'2-12'!$H$8</f>
        <v>0</v>
      </c>
      <c r="N131" s="30">
        <f>SUMIFS(N$9:N$88,$B$9:$B$88,$B131,$C$9:$C$88,$C131)*'2-12'!$H$8</f>
        <v>0</v>
      </c>
      <c r="O131" s="30">
        <f>SUMIFS(O$9:O$88,$B$9:$B$88,$B131,$C$9:$C$88,$C131)*'2-12'!$H$8</f>
        <v>0</v>
      </c>
      <c r="P131" s="30">
        <f>SUMIFS(P$9:P$88,$B$9:$B$88,$B131,$C$9:$C$88,$C131)*'2-12'!$H$8</f>
        <v>0</v>
      </c>
      <c r="Q131" s="30">
        <f>SUMIFS(Q$9:Q$88,$B$9:$B$88,$B131,$C$9:$C$88,$C131)*'2-12'!$H$8</f>
        <v>0</v>
      </c>
      <c r="R131" s="30">
        <f>SUMIFS(R$9:R$88,$B$9:$B$88,$B131,$C$9:$C$88,$C131)*'2-12'!$H$8</f>
        <v>0</v>
      </c>
      <c r="S131" s="24">
        <f t="shared" si="14"/>
        <v>2408126.716109572</v>
      </c>
      <c r="T131" s="27"/>
      <c r="U131" s="29">
        <f>SUMIFS(U$9:U$88,$B$9:$B$88,$B131,$C$9:$C$88,$C131)*'2-12'!$H$8</f>
        <v>47742.693057545112</v>
      </c>
      <c r="V131" s="29">
        <f>SUMIFS(V$9:V$88,$B$9:$B$88,$B131,$C$9:$C$88,$C131)*'2-12'!$H$8</f>
        <v>0</v>
      </c>
      <c r="W131" s="29">
        <f>SUMIFS(W$9:W$88,$B$9:$B$88,$B131,$C$9:$C$88,$C131)*'2-12'!$H$8</f>
        <v>0</v>
      </c>
      <c r="X131" s="29">
        <f>SUMIFS(X$9:X$88,$B$9:$B$88,$B131,$C$9:$C$88,$C131)*'2-12'!$H$8</f>
        <v>0</v>
      </c>
      <c r="Y131" s="29">
        <f>SUMIFS(Y$9:Y$88,$B$9:$B$88,$B131,$C$9:$C$88,$C131)*'2-12'!$H$8</f>
        <v>0</v>
      </c>
      <c r="Z131" s="25">
        <f t="shared" si="15"/>
        <v>2455869.409167117</v>
      </c>
      <c r="AA131" s="41"/>
    </row>
    <row r="132" spans="1:27" s="19" customFormat="1" x14ac:dyDescent="0.2">
      <c r="A132" t="s">
        <v>59</v>
      </c>
      <c r="B132" s="88" t="str">
        <f t="shared" si="13"/>
        <v>403HP</v>
      </c>
      <c r="C132" s="88" t="s">
        <v>105</v>
      </c>
      <c r="D132" s="30">
        <f>SUMIFS(D$9:D$88,$B$9:$B$88,$B132,$C$9:$C$88,$C132)*'2-12'!$H$8</f>
        <v>1763236.1794777929</v>
      </c>
      <c r="E132" s="30">
        <f>SUMIFS(E$9:E$88,$B$9:$B$88,$B132,$C$9:$C$88,$C132)*'2-12'!$H$8</f>
        <v>0</v>
      </c>
      <c r="F132" s="30">
        <f>SUMIFS(F$9:F$88,$B$9:$B$88,$B132,$C$9:$C$88,$C132)*'2-12'!$H$8</f>
        <v>0</v>
      </c>
      <c r="G132" s="30">
        <f>SUMIFS(G$9:G$88,$B$9:$B$88,$B132,$C$9:$C$88,$C132)*'2-12'!$H$8</f>
        <v>0</v>
      </c>
      <c r="H132" s="30">
        <f>SUMIFS(H$9:H$88,$B$9:$B$88,$B132,$C$9:$C$88,$C132)*'2-12'!$H$8</f>
        <v>0</v>
      </c>
      <c r="I132" s="30">
        <f>SUMIFS(I$9:I$88,$B$9:$B$88,$B132,$C$9:$C$88,$C132)*'2-12'!$H$8</f>
        <v>0</v>
      </c>
      <c r="J132" s="30">
        <f>SUMIFS(J$9:J$88,$B$9:$B$88,$B132,$C$9:$C$88,$C132)*'2-12'!$H$8</f>
        <v>0</v>
      </c>
      <c r="K132" s="30">
        <f>SUMIFS(K$9:K$88,$B$9:$B$88,$B132,$C$9:$C$88,$C132)*'2-12'!$H$8</f>
        <v>36940.456169944548</v>
      </c>
      <c r="L132" s="30">
        <f>SUMIFS(L$9:L$88,$B$9:$B$88,$B132,$C$9:$C$88,$C132)*'2-12'!$H$8</f>
        <v>0</v>
      </c>
      <c r="M132" s="30">
        <f>SUMIFS(M$9:M$88,$B$9:$B$88,$B132,$C$9:$C$88,$C132)*'2-12'!$H$8</f>
        <v>0</v>
      </c>
      <c r="N132" s="30">
        <f>SUMIFS(N$9:N$88,$B$9:$B$88,$B132,$C$9:$C$88,$C132)*'2-12'!$H$8</f>
        <v>0</v>
      </c>
      <c r="O132" s="30">
        <f>SUMIFS(O$9:O$88,$B$9:$B$88,$B132,$C$9:$C$88,$C132)*'2-12'!$H$8</f>
        <v>0</v>
      </c>
      <c r="P132" s="30">
        <f>SUMIFS(P$9:P$88,$B$9:$B$88,$B132,$C$9:$C$88,$C132)*'2-12'!$H$8</f>
        <v>0</v>
      </c>
      <c r="Q132" s="30">
        <f>SUMIFS(Q$9:Q$88,$B$9:$B$88,$B132,$C$9:$C$88,$C132)*'2-12'!$H$8</f>
        <v>0</v>
      </c>
      <c r="R132" s="30">
        <f>SUMIFS(R$9:R$88,$B$9:$B$88,$B132,$C$9:$C$88,$C132)*'2-12'!$H$8</f>
        <v>200.21727244109934</v>
      </c>
      <c r="S132" s="24">
        <f t="shared" si="14"/>
        <v>1800376.8529201786</v>
      </c>
      <c r="T132" s="27"/>
      <c r="U132" s="29">
        <f>SUMIFS(U$9:U$88,$B$9:$B$88,$B132,$C$9:$C$88,$C132)*'2-12'!$H$8</f>
        <v>0</v>
      </c>
      <c r="V132" s="29">
        <f>SUMIFS(V$9:V$88,$B$9:$B$88,$B132,$C$9:$C$88,$C132)*'2-12'!$H$8</f>
        <v>0</v>
      </c>
      <c r="W132" s="29">
        <f>SUMIFS(W$9:W$88,$B$9:$B$88,$B132,$C$9:$C$88,$C132)*'2-12'!$H$8</f>
        <v>13172.94963923344</v>
      </c>
      <c r="X132" s="29">
        <f>SUMIFS(X$9:X$88,$B$9:$B$88,$B132,$C$9:$C$88,$C132)*'2-12'!$H$8</f>
        <v>0</v>
      </c>
      <c r="Y132" s="29">
        <f>SUMIFS(Y$9:Y$88,$B$9:$B$88,$B132,$C$9:$C$88,$C132)*'2-12'!$H$8</f>
        <v>0</v>
      </c>
      <c r="Z132" s="25">
        <f t="shared" si="15"/>
        <v>1813549.8025594121</v>
      </c>
      <c r="AA132" s="41"/>
    </row>
    <row r="133" spans="1:27" s="19" customFormat="1" x14ac:dyDescent="0.2">
      <c r="A133" t="s">
        <v>59</v>
      </c>
      <c r="B133" s="88" t="str">
        <f t="shared" si="13"/>
        <v>403HP</v>
      </c>
      <c r="C133" s="88" t="s">
        <v>106</v>
      </c>
      <c r="D133" s="30">
        <f>SUMIFS(D$9:D$88,$B$9:$B$88,$B133,$C$9:$C$88,$C133)*'2-12'!$H$8</f>
        <v>712139.28895349707</v>
      </c>
      <c r="E133" s="30">
        <f>SUMIFS(E$9:E$88,$B$9:$B$88,$B133,$C$9:$C$88,$C133)*'2-12'!$H$8</f>
        <v>0</v>
      </c>
      <c r="F133" s="30">
        <f>SUMIFS(F$9:F$88,$B$9:$B$88,$B133,$C$9:$C$88,$C133)*'2-12'!$H$8</f>
        <v>0</v>
      </c>
      <c r="G133" s="30">
        <f>SUMIFS(G$9:G$88,$B$9:$B$88,$B133,$C$9:$C$88,$C133)*'2-12'!$H$8</f>
        <v>0</v>
      </c>
      <c r="H133" s="30">
        <f>SUMIFS(H$9:H$88,$B$9:$B$88,$B133,$C$9:$C$88,$C133)*'2-12'!$H$8</f>
        <v>0</v>
      </c>
      <c r="I133" s="30">
        <f>SUMIFS(I$9:I$88,$B$9:$B$88,$B133,$C$9:$C$88,$C133)*'2-12'!$H$8</f>
        <v>0</v>
      </c>
      <c r="J133" s="30">
        <f>SUMIFS(J$9:J$88,$B$9:$B$88,$B133,$C$9:$C$88,$C133)*'2-12'!$H$8</f>
        <v>0</v>
      </c>
      <c r="K133" s="30">
        <f>SUMIFS(K$9:K$88,$B$9:$B$88,$B133,$C$9:$C$88,$C133)*'2-12'!$H$8</f>
        <v>100252.2845008369</v>
      </c>
      <c r="L133" s="30">
        <f>SUMIFS(L$9:L$88,$B$9:$B$88,$B133,$C$9:$C$88,$C133)*'2-12'!$H$8</f>
        <v>0</v>
      </c>
      <c r="M133" s="30">
        <f>SUMIFS(M$9:M$88,$B$9:$B$88,$B133,$C$9:$C$88,$C133)*'2-12'!$H$8</f>
        <v>0</v>
      </c>
      <c r="N133" s="30">
        <f>SUMIFS(N$9:N$88,$B$9:$B$88,$B133,$C$9:$C$88,$C133)*'2-12'!$H$8</f>
        <v>0</v>
      </c>
      <c r="O133" s="30">
        <f>SUMIFS(O$9:O$88,$B$9:$B$88,$B133,$C$9:$C$88,$C133)*'2-12'!$H$8</f>
        <v>0</v>
      </c>
      <c r="P133" s="30">
        <f>SUMIFS(P$9:P$88,$B$9:$B$88,$B133,$C$9:$C$88,$C133)*'2-12'!$H$8</f>
        <v>0</v>
      </c>
      <c r="Q133" s="30">
        <f>SUMIFS(Q$9:Q$88,$B$9:$B$88,$B133,$C$9:$C$88,$C133)*'2-12'!$H$8</f>
        <v>0</v>
      </c>
      <c r="R133" s="30">
        <f>SUMIFS(R$9:R$88,$B$9:$B$88,$B133,$C$9:$C$88,$C133)*'2-12'!$H$8</f>
        <v>543.36738199453976</v>
      </c>
      <c r="S133" s="24">
        <f t="shared" si="14"/>
        <v>812934.94083632843</v>
      </c>
      <c r="T133" s="27"/>
      <c r="U133" s="29">
        <f>SUMIFS(U$9:U$88,$B$9:$B$88,$B133,$C$9:$C$88,$C133)*'2-12'!$H$8</f>
        <v>0</v>
      </c>
      <c r="V133" s="29">
        <f>SUMIFS(V$9:V$88,$B$9:$B$88,$B133,$C$9:$C$88,$C133)*'2-12'!$H$8</f>
        <v>0</v>
      </c>
      <c r="W133" s="29">
        <f>SUMIFS(W$9:W$88,$B$9:$B$88,$B133,$C$9:$C$88,$C133)*'2-12'!$H$8</f>
        <v>74383.727979431496</v>
      </c>
      <c r="X133" s="29">
        <f>SUMIFS(X$9:X$88,$B$9:$B$88,$B133,$C$9:$C$88,$C133)*'2-12'!$H$8</f>
        <v>0</v>
      </c>
      <c r="Y133" s="29">
        <f>SUMIFS(Y$9:Y$88,$B$9:$B$88,$B133,$C$9:$C$88,$C133)*'2-12'!$H$8</f>
        <v>0</v>
      </c>
      <c r="Z133" s="25">
        <f t="shared" si="15"/>
        <v>887318.66881575994</v>
      </c>
      <c r="AA133" s="41"/>
    </row>
    <row r="134" spans="1:27" s="19" customFormat="1" x14ac:dyDescent="0.2">
      <c r="A134" t="s">
        <v>59</v>
      </c>
      <c r="B134" s="88" t="str">
        <f t="shared" si="13"/>
        <v>403OP</v>
      </c>
      <c r="C134" s="88" t="s">
        <v>104</v>
      </c>
      <c r="D134" s="29">
        <f>SUMIFS(D$9:D$88,$B$9:$B$88,$B134,$C$9:$C$88,$C134)*'2-12'!$H$8</f>
        <v>11475508.203337984</v>
      </c>
      <c r="E134" s="29">
        <f>SUMIFS(E$9:E$88,$B$9:$B$88,$B134,$C$9:$C$88,$C134)*'2-12'!$H$8</f>
        <v>0</v>
      </c>
      <c r="F134" s="29">
        <f>SUMIFS(F$9:F$88,$B$9:$B$88,$B134,$C$9:$C$88,$C134)*'2-12'!$H$8</f>
        <v>0</v>
      </c>
      <c r="G134" s="29">
        <f>SUMIFS(G$9:G$88,$B$9:$B$88,$B134,$C$9:$C$88,$C134)*'2-12'!$H$8</f>
        <v>0</v>
      </c>
      <c r="H134" s="29">
        <f>SUMIFS(H$9:H$88,$B$9:$B$88,$B134,$C$9:$C$88,$C134)*'2-12'!$H$8</f>
        <v>0</v>
      </c>
      <c r="I134" s="29">
        <f>SUMIFS(I$9:I$88,$B$9:$B$88,$B134,$C$9:$C$88,$C134)*'2-12'!$H$8</f>
        <v>0</v>
      </c>
      <c r="J134" s="29">
        <f>SUMIFS(J$9:J$88,$B$9:$B$88,$B134,$C$9:$C$88,$C134)*'2-12'!$H$8</f>
        <v>0</v>
      </c>
      <c r="K134" s="29">
        <f>SUMIFS(K$9:K$88,$B$9:$B$88,$B134,$C$9:$C$88,$C134)*'2-12'!$H$8</f>
        <v>366813.04847884813</v>
      </c>
      <c r="L134" s="29">
        <f>SUMIFS(L$9:L$88,$B$9:$B$88,$B134,$C$9:$C$88,$C134)*'2-12'!$H$8</f>
        <v>0</v>
      </c>
      <c r="M134" s="29">
        <f>SUMIFS(M$9:M$88,$B$9:$B$88,$B134,$C$9:$C$88,$C134)*'2-12'!$H$8</f>
        <v>0</v>
      </c>
      <c r="N134" s="29">
        <f>SUMIFS(N$9:N$88,$B$9:$B$88,$B134,$C$9:$C$88,$C134)*'2-12'!$H$8</f>
        <v>0</v>
      </c>
      <c r="O134" s="29">
        <f>SUMIFS(O$9:O$88,$B$9:$B$88,$B134,$C$9:$C$88,$C134)*'2-12'!$H$8</f>
        <v>0</v>
      </c>
      <c r="P134" s="30">
        <f>SUMIFS(P$9:P$88,$B$9:$B$88,$B134,$C$9:$C$88,$C134)*'2-12'!$H$8</f>
        <v>0</v>
      </c>
      <c r="Q134" s="29">
        <f>SUMIFS(Q$9:Q$88,$B$9:$B$88,$B134,$C$9:$C$88,$C134)*'2-12'!$H$8</f>
        <v>97710.70532217549</v>
      </c>
      <c r="R134" s="29">
        <f>SUMIFS(R$9:R$88,$B$9:$B$88,$B134,$C$9:$C$88,$C134)*'2-12'!$H$8</f>
        <v>2517.7187456015381</v>
      </c>
      <c r="S134" s="24">
        <f t="shared" si="14"/>
        <v>11942549.67588461</v>
      </c>
      <c r="T134" s="27"/>
      <c r="U134" s="29">
        <f>SUMIFS(U$9:U$88,$B$9:$B$88,$B134,$C$9:$C$88,$C134)*'2-12'!$H$8</f>
        <v>0</v>
      </c>
      <c r="V134" s="29">
        <f>SUMIFS(V$9:V$88,$B$9:$B$88,$B134,$C$9:$C$88,$C134)*'2-12'!$H$8</f>
        <v>0</v>
      </c>
      <c r="W134" s="29">
        <f>SUMIFS(W$9:W$88,$B$9:$B$88,$B134,$C$9:$C$88,$C134)*'2-12'!$H$8</f>
        <v>140355.20706949089</v>
      </c>
      <c r="X134" s="29">
        <f>SUMIFS(X$9:X$88,$B$9:$B$88,$B134,$C$9:$C$88,$C134)*'2-12'!$H$8</f>
        <v>0</v>
      </c>
      <c r="Y134" s="29">
        <f>SUMIFS(Y$9:Y$88,$B$9:$B$88,$B134,$C$9:$C$88,$C134)*'2-12'!$H$8</f>
        <v>2384687.5259876549</v>
      </c>
      <c r="Z134" s="25">
        <f t="shared" si="15"/>
        <v>14467592.408941757</v>
      </c>
      <c r="AA134" s="41"/>
    </row>
    <row r="135" spans="1:27" s="19" customFormat="1" x14ac:dyDescent="0.2">
      <c r="A135" t="s">
        <v>59</v>
      </c>
      <c r="B135" s="88" t="str">
        <f t="shared" ref="B135:B160" si="16">B48</f>
        <v>403SP</v>
      </c>
      <c r="C135" s="88" t="s">
        <v>104</v>
      </c>
      <c r="D135" s="30">
        <f>SUMIFS(D$9:D$88,$B$9:$B$88,$B135,$C$9:$C$88,$C135)*'2-12'!$H$8</f>
        <v>432215.97954852931</v>
      </c>
      <c r="E135" s="30">
        <f>SUMIFS(E$9:E$88,$B$9:$B$88,$B135,$C$9:$C$88,$C135)*'2-12'!$H$8</f>
        <v>0</v>
      </c>
      <c r="F135" s="30">
        <f>SUMIFS(F$9:F$88,$B$9:$B$88,$B135,$C$9:$C$88,$C135)*'2-12'!$H$8</f>
        <v>0</v>
      </c>
      <c r="G135" s="30">
        <f>SUMIFS(G$9:G$88,$B$9:$B$88,$B135,$C$9:$C$88,$C135)*'2-12'!$H$8</f>
        <v>0</v>
      </c>
      <c r="H135" s="30">
        <f>SUMIFS(H$9:H$88,$B$9:$B$88,$B135,$C$9:$C$88,$C135)*'2-12'!$H$8</f>
        <v>0</v>
      </c>
      <c r="I135" s="30">
        <f>SUMIFS(I$9:I$88,$B$9:$B$88,$B135,$C$9:$C$88,$C135)*'2-12'!$H$8</f>
        <v>0</v>
      </c>
      <c r="J135" s="30">
        <f>SUMIFS(J$9:J$88,$B$9:$B$88,$B135,$C$9:$C$88,$C135)*'2-12'!$H$8</f>
        <v>0</v>
      </c>
      <c r="K135" s="30">
        <f>SUMIFS(K$9:K$88,$B$9:$B$88,$B135,$C$9:$C$88,$C135)*'2-12'!$H$8</f>
        <v>158005.20815090332</v>
      </c>
      <c r="L135" s="30">
        <f>SUMIFS(L$9:L$88,$B$9:$B$88,$B135,$C$9:$C$88,$C135)*'2-12'!$H$8</f>
        <v>0</v>
      </c>
      <c r="M135" s="30">
        <f>SUMIFS(M$9:M$88,$B$9:$B$88,$B135,$C$9:$C$88,$C135)*'2-12'!$H$8</f>
        <v>0</v>
      </c>
      <c r="N135" s="30">
        <f>SUMIFS(N$9:N$88,$B$9:$B$88,$B135,$C$9:$C$88,$C135)*'2-12'!$H$8</f>
        <v>0</v>
      </c>
      <c r="O135" s="30">
        <f>SUMIFS(O$9:O$88,$B$9:$B$88,$B135,$C$9:$C$88,$C135)*'2-12'!$H$8</f>
        <v>0</v>
      </c>
      <c r="P135" s="30">
        <f>SUMIFS(P$9:P$88,$B$9:$B$88,$B135,$C$9:$C$88,$C135)*'2-12'!$H$8</f>
        <v>0</v>
      </c>
      <c r="Q135" s="30">
        <f>SUMIFS(Q$9:Q$88,$B$9:$B$88,$B135,$C$9:$C$88,$C135)*'2-12'!$H$8</f>
        <v>0</v>
      </c>
      <c r="R135" s="30">
        <f>SUMIFS(R$9:R$88,$B$9:$B$88,$B135,$C$9:$C$88,$C135)*'2-12'!$H$8</f>
        <v>856.38822817787877</v>
      </c>
      <c r="S135" s="24">
        <f t="shared" si="14"/>
        <v>591077.57592761051</v>
      </c>
      <c r="T135" s="27"/>
      <c r="U135" s="29">
        <f>SUMIFS(U$9:U$88,$B$9:$B$88,$B135,$C$9:$C$88,$C135)*'2-12'!$H$8</f>
        <v>0</v>
      </c>
      <c r="V135" s="29">
        <f>SUMIFS(V$9:V$88,$B$9:$B$88,$B135,$C$9:$C$88,$C135)*'2-12'!$H$8</f>
        <v>0</v>
      </c>
      <c r="W135" s="29">
        <f>SUMIFS(W$9:W$88,$B$9:$B$88,$B135,$C$9:$C$88,$C135)*'2-12'!$H$8</f>
        <v>-279.16670207091721</v>
      </c>
      <c r="X135" s="29">
        <f>SUMIFS(X$9:X$88,$B$9:$B$88,$B135,$C$9:$C$88,$C135)*'2-12'!$H$8</f>
        <v>0</v>
      </c>
      <c r="Y135" s="29">
        <f>SUMIFS(Y$9:Y$88,$B$9:$B$88,$B135,$C$9:$C$88,$C135)*'2-12'!$H$8</f>
        <v>0</v>
      </c>
      <c r="Z135" s="25">
        <f t="shared" si="15"/>
        <v>590798.40922553954</v>
      </c>
      <c r="AA135" s="41"/>
    </row>
    <row r="136" spans="1:27" s="19" customFormat="1" x14ac:dyDescent="0.2">
      <c r="A136" t="s">
        <v>57</v>
      </c>
      <c r="B136" s="88" t="str">
        <f t="shared" si="16"/>
        <v>404HP</v>
      </c>
      <c r="C136" s="88" t="s">
        <v>105</v>
      </c>
      <c r="D136" s="30">
        <f>SUMIFS(D$9:D$88,$B$9:$B$88,$B136,$C$9:$C$88,$C136)*'2-12'!$H$8</f>
        <v>24888.34970239762</v>
      </c>
      <c r="E136" s="30">
        <f>SUMIFS(E$9:E$88,$B$9:$B$88,$B136,$C$9:$C$88,$C136)*'2-12'!$H$8</f>
        <v>0</v>
      </c>
      <c r="F136" s="30">
        <f>SUMIFS(F$9:F$88,$B$9:$B$88,$B136,$C$9:$C$88,$C136)*'2-12'!$H$8</f>
        <v>0</v>
      </c>
      <c r="G136" s="30">
        <f>SUMIFS(G$9:G$88,$B$9:$B$88,$B136,$C$9:$C$88,$C136)*'2-12'!$H$8</f>
        <v>0</v>
      </c>
      <c r="H136" s="30">
        <f>SUMIFS(H$9:H$88,$B$9:$B$88,$B136,$C$9:$C$88,$C136)*'2-12'!$H$8</f>
        <v>0</v>
      </c>
      <c r="I136" s="30">
        <f>SUMIFS(I$9:I$88,$B$9:$B$88,$B136,$C$9:$C$88,$C136)*'2-12'!$H$8</f>
        <v>0</v>
      </c>
      <c r="J136" s="30">
        <f>SUMIFS(J$9:J$88,$B$9:$B$88,$B136,$C$9:$C$88,$C136)*'2-12'!$H$8</f>
        <v>0</v>
      </c>
      <c r="K136" s="30">
        <f>SUMIFS(K$9:K$88,$B$9:$B$88,$B136,$C$9:$C$88,$C136)*'2-12'!$H$8</f>
        <v>35.397820963048638</v>
      </c>
      <c r="L136" s="30">
        <f>SUMIFS(L$9:L$88,$B$9:$B$88,$B136,$C$9:$C$88,$C136)*'2-12'!$H$8</f>
        <v>0</v>
      </c>
      <c r="M136" s="30">
        <f>SUMIFS(M$9:M$88,$B$9:$B$88,$B136,$C$9:$C$88,$C136)*'2-12'!$H$8</f>
        <v>0</v>
      </c>
      <c r="N136" s="30">
        <f>SUMIFS(N$9:N$88,$B$9:$B$88,$B136,$C$9:$C$88,$C136)*'2-12'!$H$8</f>
        <v>0</v>
      </c>
      <c r="O136" s="30">
        <f>SUMIFS(O$9:O$88,$B$9:$B$88,$B136,$C$9:$C$88,$C136)*'2-12'!$H$8</f>
        <v>0</v>
      </c>
      <c r="P136" s="30">
        <f>SUMIFS(P$9:P$88,$B$9:$B$88,$B136,$C$9:$C$88,$C136)*'2-12'!$H$8</f>
        <v>0</v>
      </c>
      <c r="Q136" s="30">
        <f>SUMIFS(Q$9:Q$88,$B$9:$B$88,$B136,$C$9:$C$88,$C136)*'2-12'!$H$8</f>
        <v>0</v>
      </c>
      <c r="R136" s="30">
        <f>SUMIFS(R$9:R$88,$B$9:$B$88,$B136,$C$9:$C$88,$C136)*'2-12'!$H$8</f>
        <v>0</v>
      </c>
      <c r="S136" s="24">
        <f t="shared" si="14"/>
        <v>24923.747523360667</v>
      </c>
      <c r="T136" s="27"/>
      <c r="U136" s="29">
        <f>SUMIFS(U$9:U$88,$B$9:$B$88,$B136,$C$9:$C$88,$C136)*'2-12'!$H$8</f>
        <v>0</v>
      </c>
      <c r="V136" s="29">
        <f>SUMIFS(V$9:V$88,$B$9:$B$88,$B136,$C$9:$C$88,$C136)*'2-12'!$H$8</f>
        <v>0</v>
      </c>
      <c r="W136" s="29">
        <f>SUMIFS(W$9:W$88,$B$9:$B$88,$B136,$C$9:$C$88,$C136)*'2-12'!$H$8</f>
        <v>0</v>
      </c>
      <c r="X136" s="29">
        <f>SUMIFS(X$9:X$88,$B$9:$B$88,$B136,$C$9:$C$88,$C136)*'2-12'!$H$8</f>
        <v>0</v>
      </c>
      <c r="Y136" s="29">
        <f>SUMIFS(Y$9:Y$88,$B$9:$B$88,$B136,$C$9:$C$88,$C136)*'2-12'!$H$8</f>
        <v>0</v>
      </c>
      <c r="Z136" s="25">
        <f t="shared" si="15"/>
        <v>24923.747523360667</v>
      </c>
      <c r="AA136" s="41"/>
    </row>
    <row r="137" spans="1:27" s="19" customFormat="1" x14ac:dyDescent="0.2">
      <c r="A137" t="s">
        <v>42</v>
      </c>
      <c r="B137" s="88">
        <f t="shared" si="16"/>
        <v>105</v>
      </c>
      <c r="C137" s="88" t="s">
        <v>104</v>
      </c>
      <c r="D137" s="30">
        <f>SUMIFS(D$9:D$88,$B$9:$B$88,$B137,$C$9:$C$88,$C137)*'2-12'!$H$8</f>
        <v>326319.75339974312</v>
      </c>
      <c r="E137" s="30">
        <f>SUMIFS(E$9:E$88,$B$9:$B$88,$B137,$C$9:$C$88,$C137)*'2-12'!$H$8</f>
        <v>0</v>
      </c>
      <c r="F137" s="30">
        <f>SUMIFS(F$9:F$88,$B$9:$B$88,$B137,$C$9:$C$88,$C137)*'2-12'!$H$8</f>
        <v>0</v>
      </c>
      <c r="G137" s="30">
        <f>SUMIFS(G$9:G$88,$B$9:$B$88,$B137,$C$9:$C$88,$C137)*'2-12'!$H$8</f>
        <v>0</v>
      </c>
      <c r="H137" s="30">
        <f>SUMIFS(H$9:H$88,$B$9:$B$88,$B137,$C$9:$C$88,$C137)*'2-12'!$H$8</f>
        <v>0</v>
      </c>
      <c r="I137" s="30">
        <f>SUMIFS(I$9:I$88,$B$9:$B$88,$B137,$C$9:$C$88,$C137)*'2-12'!$H$8</f>
        <v>0</v>
      </c>
      <c r="J137" s="30">
        <f>SUMIFS(J$9:J$88,$B$9:$B$88,$B137,$C$9:$C$88,$C137)*'2-12'!$H$8</f>
        <v>0</v>
      </c>
      <c r="K137" s="30">
        <f>SUMIFS(K$9:K$88,$B$9:$B$88,$B137,$C$9:$C$88,$C137)*'2-12'!$H$8</f>
        <v>0</v>
      </c>
      <c r="L137" s="30">
        <f>SUMIFS(L$9:L$88,$B$9:$B$88,$B137,$C$9:$C$88,$C137)*'2-12'!$H$8</f>
        <v>0</v>
      </c>
      <c r="M137" s="30">
        <f>SUMIFS(M$9:M$88,$B$9:$B$88,$B137,$C$9:$C$88,$C137)*'2-12'!$H$8</f>
        <v>0</v>
      </c>
      <c r="N137" s="30">
        <f>SUMIFS(N$9:N$88,$B$9:$B$88,$B137,$C$9:$C$88,$C137)*'2-12'!$H$8</f>
        <v>0</v>
      </c>
      <c r="O137" s="30">
        <f>SUMIFS(O$9:O$88,$B$9:$B$88,$B137,$C$9:$C$88,$C137)*'2-12'!$H$8</f>
        <v>0</v>
      </c>
      <c r="P137" s="30">
        <f>SUMIFS(P$9:P$88,$B$9:$B$88,$B137,$C$9:$C$88,$C137)*'2-12'!$H$8</f>
        <v>0</v>
      </c>
      <c r="Q137" s="30">
        <f>SUMIFS(Q$9:Q$88,$B$9:$B$88,$B137,$C$9:$C$88,$C137)*'2-12'!$H$8</f>
        <v>0</v>
      </c>
      <c r="R137" s="30">
        <f>SUMIFS(R$9:R$88,$B$9:$B$88,$B137,$C$9:$C$88,$C137)*'2-12'!$H$8</f>
        <v>0</v>
      </c>
      <c r="S137" s="24">
        <f t="shared" si="14"/>
        <v>326319.75339974312</v>
      </c>
      <c r="T137" s="85"/>
      <c r="U137" s="29">
        <f>SUMIFS(U$9:U$88,$B$9:$B$88,$B137,$C$9:$C$88,$C137)*'2-12'!$H$8</f>
        <v>0</v>
      </c>
      <c r="V137" s="29">
        <f>SUMIFS(V$9:V$88,$B$9:$B$88,$B137,$C$9:$C$88,$C137)*'2-12'!$H$8</f>
        <v>0</v>
      </c>
      <c r="W137" s="29">
        <f>SUMIFS(W$9:W$88,$B$9:$B$88,$B137,$C$9:$C$88,$C137)*'2-12'!$H$8</f>
        <v>0</v>
      </c>
      <c r="X137" s="29">
        <f>SUMIFS(X$9:X$88,$B$9:$B$88,$B137,$C$9:$C$88,$C137)*'2-12'!$H$8</f>
        <v>0</v>
      </c>
      <c r="Y137" s="29">
        <f>SUMIFS(Y$9:Y$88,$B$9:$B$88,$B137,$C$9:$C$88,$C137)*'2-12'!$H$8</f>
        <v>0</v>
      </c>
      <c r="Z137" s="25">
        <f t="shared" si="15"/>
        <v>326319.75339974312</v>
      </c>
      <c r="AA137" s="41"/>
    </row>
    <row r="138" spans="1:27" s="19" customFormat="1" x14ac:dyDescent="0.2">
      <c r="A138" t="s">
        <v>43</v>
      </c>
      <c r="B138" s="88">
        <f t="shared" si="16"/>
        <v>310</v>
      </c>
      <c r="C138" s="88" t="s">
        <v>104</v>
      </c>
      <c r="D138" s="30">
        <f>SUMIFS(D$9:D$88,$B$9:$B$88,$B138,$C$9:$C$88,$C138)*'2-12'!$H$8</f>
        <v>3286904.8960459544</v>
      </c>
      <c r="E138" s="30">
        <f>SUMIFS(E$9:E$88,$B$9:$B$88,$B138,$C$9:$C$88,$C138)*'2-12'!$H$8</f>
        <v>0</v>
      </c>
      <c r="F138" s="30">
        <f>SUMIFS(F$9:F$88,$B$9:$B$88,$B138,$C$9:$C$88,$C138)*'2-12'!$H$8</f>
        <v>0</v>
      </c>
      <c r="G138" s="30">
        <f>SUMIFS(G$9:G$88,$B$9:$B$88,$B138,$C$9:$C$88,$C138)*'2-12'!$H$8</f>
        <v>0</v>
      </c>
      <c r="H138" s="30">
        <f>SUMIFS(H$9:H$88,$B$9:$B$88,$B138,$C$9:$C$88,$C138)*'2-12'!$H$8</f>
        <v>0</v>
      </c>
      <c r="I138" s="30">
        <f>SUMIFS(I$9:I$88,$B$9:$B$88,$B138,$C$9:$C$88,$C138)*'2-12'!$H$8</f>
        <v>0</v>
      </c>
      <c r="J138" s="30">
        <f>SUMIFS(J$9:J$88,$B$9:$B$88,$B138,$C$9:$C$88,$C138)*'2-12'!$H$8</f>
        <v>0</v>
      </c>
      <c r="K138" s="30">
        <f>SUMIFS(K$9:K$88,$B$9:$B$88,$B138,$C$9:$C$88,$C138)*'2-12'!$H$8</f>
        <v>0</v>
      </c>
      <c r="L138" s="30">
        <f>SUMIFS(L$9:L$88,$B$9:$B$88,$B138,$C$9:$C$88,$C138)*'2-12'!$H$8</f>
        <v>0</v>
      </c>
      <c r="M138" s="30">
        <f>SUMIFS(M$9:M$88,$B$9:$B$88,$B138,$C$9:$C$88,$C138)*'2-12'!$H$8</f>
        <v>0</v>
      </c>
      <c r="N138" s="30">
        <f>SUMIFS(N$9:N$88,$B$9:$B$88,$B138,$C$9:$C$88,$C138)*'2-12'!$H$8</f>
        <v>0</v>
      </c>
      <c r="O138" s="30">
        <f>SUMIFS(O$9:O$88,$B$9:$B$88,$B138,$C$9:$C$88,$C138)*'2-12'!$H$8</f>
        <v>0</v>
      </c>
      <c r="P138" s="30">
        <f>SUMIFS(P$9:P$88,$B$9:$B$88,$B138,$C$9:$C$88,$C138)*'2-12'!$H$8</f>
        <v>0</v>
      </c>
      <c r="Q138" s="30">
        <f>SUMIFS(Q$9:Q$88,$B$9:$B$88,$B138,$C$9:$C$88,$C138)*'2-12'!$H$8</f>
        <v>0</v>
      </c>
      <c r="R138" s="30">
        <f>SUMIFS(R$9:R$88,$B$9:$B$88,$B138,$C$9:$C$88,$C138)*'2-12'!$H$8</f>
        <v>0</v>
      </c>
      <c r="S138" s="24">
        <f t="shared" si="14"/>
        <v>3286904.8960459544</v>
      </c>
      <c r="T138" s="27"/>
      <c r="U138" s="29">
        <f>SUMIFS(U$9:U$88,$B$9:$B$88,$B138,$C$9:$C$88,$C138)*'2-12'!$H$8</f>
        <v>0</v>
      </c>
      <c r="V138" s="29">
        <f>SUMIFS(V$9:V$88,$B$9:$B$88,$B138,$C$9:$C$88,$C138)*'2-12'!$H$8</f>
        <v>0</v>
      </c>
      <c r="W138" s="29">
        <f>SUMIFS(W$9:W$88,$B$9:$B$88,$B138,$C$9:$C$88,$C138)*'2-12'!$H$8</f>
        <v>0</v>
      </c>
      <c r="X138" s="29">
        <f>SUMIFS(X$9:X$88,$B$9:$B$88,$B138,$C$9:$C$88,$C138)*'2-12'!$H$8</f>
        <v>0</v>
      </c>
      <c r="Y138" s="29">
        <f>SUMIFS(Y$9:Y$88,$B$9:$B$88,$B138,$C$9:$C$88,$C138)*'2-12'!$H$8</f>
        <v>0</v>
      </c>
      <c r="Z138" s="25">
        <f t="shared" si="15"/>
        <v>3286904.8960459544</v>
      </c>
      <c r="AA138" s="41"/>
    </row>
    <row r="139" spans="1:27" s="19" customFormat="1" x14ac:dyDescent="0.2">
      <c r="A139" t="s">
        <v>43</v>
      </c>
      <c r="B139" s="88">
        <f t="shared" si="16"/>
        <v>311</v>
      </c>
      <c r="C139" s="88" t="s">
        <v>104</v>
      </c>
      <c r="D139" s="30">
        <f>SUMIFS(D$9:D$88,$B$9:$B$88,$B139,$C$9:$C$88,$C139)*'2-12'!$H$8</f>
        <v>675543.27563878172</v>
      </c>
      <c r="E139" s="30">
        <f>SUMIFS(E$9:E$88,$B$9:$B$88,$B139,$C$9:$C$88,$C139)*'2-12'!$H$8</f>
        <v>0</v>
      </c>
      <c r="F139" s="30">
        <f>SUMIFS(F$9:F$88,$B$9:$B$88,$B139,$C$9:$C$88,$C139)*'2-12'!$H$8</f>
        <v>0</v>
      </c>
      <c r="G139" s="30">
        <f>SUMIFS(G$9:G$88,$B$9:$B$88,$B139,$C$9:$C$88,$C139)*'2-12'!$H$8</f>
        <v>0</v>
      </c>
      <c r="H139" s="30">
        <f>SUMIFS(H$9:H$88,$B$9:$B$88,$B139,$C$9:$C$88,$C139)*'2-12'!$H$8</f>
        <v>0</v>
      </c>
      <c r="I139" s="30">
        <f>SUMIFS(I$9:I$88,$B$9:$B$88,$B139,$C$9:$C$88,$C139)*'2-12'!$H$8</f>
        <v>0</v>
      </c>
      <c r="J139" s="30">
        <f>SUMIFS(J$9:J$88,$B$9:$B$88,$B139,$C$9:$C$88,$C139)*'2-12'!$H$8</f>
        <v>0</v>
      </c>
      <c r="K139" s="30">
        <f>SUMIFS(K$9:K$88,$B$9:$B$88,$B139,$C$9:$C$88,$C139)*'2-12'!$H$8</f>
        <v>0</v>
      </c>
      <c r="L139" s="30">
        <f>SUMIFS(L$9:L$88,$B$9:$B$88,$B139,$C$9:$C$88,$C139)*'2-12'!$H$8</f>
        <v>0</v>
      </c>
      <c r="M139" s="30">
        <f>SUMIFS(M$9:M$88,$B$9:$B$88,$B139,$C$9:$C$88,$C139)*'2-12'!$H$8</f>
        <v>0</v>
      </c>
      <c r="N139" s="30">
        <f>SUMIFS(N$9:N$88,$B$9:$B$88,$B139,$C$9:$C$88,$C139)*'2-12'!$H$8</f>
        <v>1584.4899881259241</v>
      </c>
      <c r="O139" s="30">
        <f>SUMIFS(O$9:O$88,$B$9:$B$88,$B139,$C$9:$C$88,$C139)*'2-12'!$H$8</f>
        <v>0</v>
      </c>
      <c r="P139" s="30">
        <f>SUMIFS(P$9:P$88,$B$9:$B$88,$B139,$C$9:$C$88,$C139)*'2-12'!$H$8</f>
        <v>0</v>
      </c>
      <c r="Q139" s="30">
        <f>SUMIFS(Q$9:Q$88,$B$9:$B$88,$B139,$C$9:$C$88,$C139)*'2-12'!$H$8</f>
        <v>0</v>
      </c>
      <c r="R139" s="30">
        <f>SUMIFS(R$9:R$88,$B$9:$B$88,$B139,$C$9:$C$88,$C139)*'2-12'!$H$8</f>
        <v>0</v>
      </c>
      <c r="S139" s="24">
        <f t="shared" si="14"/>
        <v>677127.7656269077</v>
      </c>
      <c r="T139" s="27"/>
      <c r="U139" s="29">
        <f>SUMIFS(U$9:U$88,$B$9:$B$88,$B139,$C$9:$C$88,$C139)*'2-12'!$H$8</f>
        <v>0</v>
      </c>
      <c r="V139" s="29">
        <f>SUMIFS(V$9:V$88,$B$9:$B$88,$B139,$C$9:$C$88,$C139)*'2-12'!$H$8</f>
        <v>0</v>
      </c>
      <c r="W139" s="29">
        <f>SUMIFS(W$9:W$88,$B$9:$B$88,$B139,$C$9:$C$88,$C139)*'2-12'!$H$8</f>
        <v>0</v>
      </c>
      <c r="X139" s="29">
        <f>SUMIFS(X$9:X$88,$B$9:$B$88,$B139,$C$9:$C$88,$C139)*'2-12'!$H$8</f>
        <v>0</v>
      </c>
      <c r="Y139" s="29">
        <f>SUMIFS(Y$9:Y$88,$B$9:$B$88,$B139,$C$9:$C$88,$C139)*'2-12'!$H$8</f>
        <v>0</v>
      </c>
      <c r="Z139" s="25">
        <f t="shared" si="15"/>
        <v>677127.7656269077</v>
      </c>
      <c r="AA139" s="41"/>
    </row>
    <row r="140" spans="1:27" s="19" customFormat="1" x14ac:dyDescent="0.2">
      <c r="A140" t="s">
        <v>43</v>
      </c>
      <c r="B140" s="88">
        <f t="shared" si="16"/>
        <v>312</v>
      </c>
      <c r="C140" s="88" t="s">
        <v>104</v>
      </c>
      <c r="D140" s="30">
        <f>SUMIFS(D$9:D$88,$B$9:$B$88,$B140,$C$9:$C$88,$C140)*'2-12'!$H$8</f>
        <v>4837098.3860008335</v>
      </c>
      <c r="E140" s="30">
        <f>SUMIFS(E$9:E$88,$B$9:$B$88,$B140,$C$9:$C$88,$C140)*'2-12'!$H$8</f>
        <v>0</v>
      </c>
      <c r="F140" s="30">
        <f>SUMIFS(F$9:F$88,$B$9:$B$88,$B140,$C$9:$C$88,$C140)*'2-12'!$H$8</f>
        <v>0</v>
      </c>
      <c r="G140" s="30">
        <f>SUMIFS(G$9:G$88,$B$9:$B$88,$B140,$C$9:$C$88,$C140)*'2-12'!$H$8</f>
        <v>0</v>
      </c>
      <c r="H140" s="30">
        <f>SUMIFS(H$9:H$88,$B$9:$B$88,$B140,$C$9:$C$88,$C140)*'2-12'!$H$8</f>
        <v>0</v>
      </c>
      <c r="I140" s="30">
        <f>SUMIFS(I$9:I$88,$B$9:$B$88,$B140,$C$9:$C$88,$C140)*'2-12'!$H$8</f>
        <v>0</v>
      </c>
      <c r="J140" s="30">
        <f>SUMIFS(J$9:J$88,$B$9:$B$88,$B140,$C$9:$C$88,$C140)*'2-12'!$H$8</f>
        <v>0</v>
      </c>
      <c r="K140" s="30">
        <f>SUMIFS(K$9:K$88,$B$9:$B$88,$B140,$C$9:$C$88,$C140)*'2-12'!$H$8</f>
        <v>0</v>
      </c>
      <c r="L140" s="30">
        <f>SUMIFS(L$9:L$88,$B$9:$B$88,$B140,$C$9:$C$88,$C140)*'2-12'!$H$8</f>
        <v>0</v>
      </c>
      <c r="M140" s="30">
        <f>SUMIFS(M$9:M$88,$B$9:$B$88,$B140,$C$9:$C$88,$C140)*'2-12'!$H$8</f>
        <v>0</v>
      </c>
      <c r="N140" s="30">
        <f>SUMIFS(N$9:N$88,$B$9:$B$88,$B140,$C$9:$C$88,$C140)*'2-12'!$H$8</f>
        <v>25356.715541177331</v>
      </c>
      <c r="O140" s="30">
        <f>SUMIFS(O$9:O$88,$B$9:$B$88,$B140,$C$9:$C$88,$C140)*'2-12'!$H$8</f>
        <v>-185327.19392172026</v>
      </c>
      <c r="P140" s="30">
        <f>SUMIFS(P$9:P$88,$B$9:$B$88,$B140,$C$9:$C$88,$C140)*'2-12'!$H$8</f>
        <v>0</v>
      </c>
      <c r="Q140" s="30">
        <f>SUMIFS(Q$9:Q$88,$B$9:$B$88,$B140,$C$9:$C$88,$C140)*'2-12'!$H$8</f>
        <v>0</v>
      </c>
      <c r="R140" s="30">
        <f>SUMIFS(R$9:R$88,$B$9:$B$88,$B140,$C$9:$C$88,$C140)*'2-12'!$H$8</f>
        <v>-1004.4733910557117</v>
      </c>
      <c r="S140" s="24">
        <f t="shared" si="14"/>
        <v>4676123.4342292342</v>
      </c>
      <c r="T140" s="27"/>
      <c r="U140" s="29">
        <f>SUMIFS(U$9:U$88,$B$9:$B$88,$B140,$C$9:$C$88,$C140)*'2-12'!$H$8</f>
        <v>0</v>
      </c>
      <c r="V140" s="29">
        <f>SUMIFS(V$9:V$88,$B$9:$B$88,$B140,$C$9:$C$88,$C140)*'2-12'!$H$8</f>
        <v>-9634.2255070447045</v>
      </c>
      <c r="W140" s="29">
        <f>SUMIFS(W$9:W$88,$B$9:$B$88,$B140,$C$9:$C$88,$C140)*'2-12'!$H$8</f>
        <v>0</v>
      </c>
      <c r="X140" s="29">
        <f>SUMIFS(X$9:X$88,$B$9:$B$88,$B140,$C$9:$C$88,$C140)*'2-12'!$H$8</f>
        <v>0</v>
      </c>
      <c r="Y140" s="29">
        <f>SUMIFS(Y$9:Y$88,$B$9:$B$88,$B140,$C$9:$C$88,$C140)*'2-12'!$H$8</f>
        <v>0</v>
      </c>
      <c r="Z140" s="25">
        <f t="shared" si="15"/>
        <v>4666489.2087221891</v>
      </c>
      <c r="AA140" s="41"/>
    </row>
    <row r="141" spans="1:27" s="19" customFormat="1" x14ac:dyDescent="0.2">
      <c r="A141" t="s">
        <v>43</v>
      </c>
      <c r="B141" s="88">
        <f t="shared" si="16"/>
        <v>314</v>
      </c>
      <c r="C141" s="88" t="s">
        <v>104</v>
      </c>
      <c r="D141" s="30">
        <f>SUMIFS(D$9:D$88,$B$9:$B$88,$B141,$C$9:$C$88,$C141)*'2-12'!$H$8</f>
        <v>2834145.8785425522</v>
      </c>
      <c r="E141" s="30">
        <f>SUMIFS(E$9:E$88,$B$9:$B$88,$B141,$C$9:$C$88,$C141)*'2-12'!$H$8</f>
        <v>0</v>
      </c>
      <c r="F141" s="30">
        <f>SUMIFS(F$9:F$88,$B$9:$B$88,$B141,$C$9:$C$88,$C141)*'2-12'!$H$8</f>
        <v>0</v>
      </c>
      <c r="G141" s="30">
        <f>SUMIFS(G$9:G$88,$B$9:$B$88,$B141,$C$9:$C$88,$C141)*'2-12'!$H$8</f>
        <v>0</v>
      </c>
      <c r="H141" s="30">
        <f>SUMIFS(H$9:H$88,$B$9:$B$88,$B141,$C$9:$C$88,$C141)*'2-12'!$H$8</f>
        <v>0</v>
      </c>
      <c r="I141" s="30">
        <f>SUMIFS(I$9:I$88,$B$9:$B$88,$B141,$C$9:$C$88,$C141)*'2-12'!$H$8</f>
        <v>0</v>
      </c>
      <c r="J141" s="30">
        <f>SUMIFS(J$9:J$88,$B$9:$B$88,$B141,$C$9:$C$88,$C141)*'2-12'!$H$8</f>
        <v>0</v>
      </c>
      <c r="K141" s="30">
        <f>SUMIFS(K$9:K$88,$B$9:$B$88,$B141,$C$9:$C$88,$C141)*'2-12'!$H$8</f>
        <v>0</v>
      </c>
      <c r="L141" s="30">
        <f>SUMIFS(L$9:L$88,$B$9:$B$88,$B141,$C$9:$C$88,$C141)*'2-12'!$H$8</f>
        <v>0</v>
      </c>
      <c r="M141" s="30">
        <f>SUMIFS(M$9:M$88,$B$9:$B$88,$B141,$C$9:$C$88,$C141)*'2-12'!$H$8</f>
        <v>0</v>
      </c>
      <c r="N141" s="30">
        <f>SUMIFS(N$9:N$88,$B$9:$B$88,$B141,$C$9:$C$88,$C141)*'2-12'!$H$8</f>
        <v>18828.634852716921</v>
      </c>
      <c r="O141" s="30">
        <f>SUMIFS(O$9:O$88,$B$9:$B$88,$B141,$C$9:$C$88,$C141)*'2-12'!$H$8</f>
        <v>0</v>
      </c>
      <c r="P141" s="30">
        <f>SUMIFS(P$9:P$88,$B$9:$B$88,$B141,$C$9:$C$88,$C141)*'2-12'!$H$8</f>
        <v>0</v>
      </c>
      <c r="Q141" s="30">
        <f>SUMIFS(Q$9:Q$88,$B$9:$B$88,$B141,$C$9:$C$88,$C141)*'2-12'!$H$8</f>
        <v>0</v>
      </c>
      <c r="R141" s="30">
        <f>SUMIFS(R$9:R$88,$B$9:$B$88,$B141,$C$9:$C$88,$C141)*'2-12'!$H$8</f>
        <v>0</v>
      </c>
      <c r="S141" s="24">
        <f t="shared" si="14"/>
        <v>2852974.5133952689</v>
      </c>
      <c r="T141" s="27"/>
      <c r="U141" s="29">
        <f>SUMIFS(U$9:U$88,$B$9:$B$88,$B141,$C$9:$C$88,$C141)*'2-12'!$H$8</f>
        <v>0</v>
      </c>
      <c r="V141" s="29">
        <f>SUMIFS(V$9:V$88,$B$9:$B$88,$B141,$C$9:$C$88,$C141)*'2-12'!$H$8</f>
        <v>0</v>
      </c>
      <c r="W141" s="29">
        <f>SUMIFS(W$9:W$88,$B$9:$B$88,$B141,$C$9:$C$88,$C141)*'2-12'!$H$8</f>
        <v>0</v>
      </c>
      <c r="X141" s="29">
        <f>SUMIFS(X$9:X$88,$B$9:$B$88,$B141,$C$9:$C$88,$C141)*'2-12'!$H$8</f>
        <v>0</v>
      </c>
      <c r="Y141" s="29">
        <f>SUMIFS(Y$9:Y$88,$B$9:$B$88,$B141,$C$9:$C$88,$C141)*'2-12'!$H$8</f>
        <v>0</v>
      </c>
      <c r="Z141" s="25">
        <f t="shared" si="15"/>
        <v>2852974.5133952689</v>
      </c>
      <c r="AA141" s="41"/>
    </row>
    <row r="142" spans="1:27" s="19" customFormat="1" x14ac:dyDescent="0.2">
      <c r="A142" t="s">
        <v>43</v>
      </c>
      <c r="B142" s="88">
        <f t="shared" si="16"/>
        <v>315</v>
      </c>
      <c r="C142" s="88" t="s">
        <v>104</v>
      </c>
      <c r="D142" s="30">
        <f>SUMIFS(D$9:D$88,$B$9:$B$88,$B142,$C$9:$C$88,$C142)*'2-12'!$H$8</f>
        <v>682600.1489716022</v>
      </c>
      <c r="E142" s="30">
        <f>SUMIFS(E$9:E$88,$B$9:$B$88,$B142,$C$9:$C$88,$C142)*'2-12'!$H$8</f>
        <v>0</v>
      </c>
      <c r="F142" s="30">
        <f>SUMIFS(F$9:F$88,$B$9:$B$88,$B142,$C$9:$C$88,$C142)*'2-12'!$H$8</f>
        <v>0</v>
      </c>
      <c r="G142" s="30">
        <f>SUMIFS(G$9:G$88,$B$9:$B$88,$B142,$C$9:$C$88,$C142)*'2-12'!$H$8</f>
        <v>0</v>
      </c>
      <c r="H142" s="30">
        <f>SUMIFS(H$9:H$88,$B$9:$B$88,$B142,$C$9:$C$88,$C142)*'2-12'!$H$8</f>
        <v>0</v>
      </c>
      <c r="I142" s="30">
        <f>SUMIFS(I$9:I$88,$B$9:$B$88,$B142,$C$9:$C$88,$C142)*'2-12'!$H$8</f>
        <v>0</v>
      </c>
      <c r="J142" s="30">
        <f>SUMIFS(J$9:J$88,$B$9:$B$88,$B142,$C$9:$C$88,$C142)*'2-12'!$H$8</f>
        <v>0</v>
      </c>
      <c r="K142" s="30">
        <f>SUMIFS(K$9:K$88,$B$9:$B$88,$B142,$C$9:$C$88,$C142)*'2-12'!$H$8</f>
        <v>0</v>
      </c>
      <c r="L142" s="30">
        <f>SUMIFS(L$9:L$88,$B$9:$B$88,$B142,$C$9:$C$88,$C142)*'2-12'!$H$8</f>
        <v>0</v>
      </c>
      <c r="M142" s="30">
        <f>SUMIFS(M$9:M$88,$B$9:$B$88,$B142,$C$9:$C$88,$C142)*'2-12'!$H$8</f>
        <v>0</v>
      </c>
      <c r="N142" s="30">
        <f>SUMIFS(N$9:N$88,$B$9:$B$88,$B142,$C$9:$C$88,$C142)*'2-12'!$H$8</f>
        <v>0</v>
      </c>
      <c r="O142" s="30">
        <f>SUMIFS(O$9:O$88,$B$9:$B$88,$B142,$C$9:$C$88,$C142)*'2-12'!$H$8</f>
        <v>0</v>
      </c>
      <c r="P142" s="30">
        <f>SUMIFS(P$9:P$88,$B$9:$B$88,$B142,$C$9:$C$88,$C142)*'2-12'!$H$8</f>
        <v>0</v>
      </c>
      <c r="Q142" s="30">
        <f>SUMIFS(Q$9:Q$88,$B$9:$B$88,$B142,$C$9:$C$88,$C142)*'2-12'!$H$8</f>
        <v>0</v>
      </c>
      <c r="R142" s="30">
        <f>SUMIFS(R$9:R$88,$B$9:$B$88,$B142,$C$9:$C$88,$C142)*'2-12'!$H$8</f>
        <v>0</v>
      </c>
      <c r="S142" s="24">
        <f t="shared" si="14"/>
        <v>682600.1489716022</v>
      </c>
      <c r="T142" s="27"/>
      <c r="U142" s="29">
        <f>SUMIFS(U$9:U$88,$B$9:$B$88,$B142,$C$9:$C$88,$C142)*'2-12'!$H$8</f>
        <v>0</v>
      </c>
      <c r="V142" s="29">
        <f>SUMIFS(V$9:V$88,$B$9:$B$88,$B142,$C$9:$C$88,$C142)*'2-12'!$H$8</f>
        <v>0</v>
      </c>
      <c r="W142" s="29">
        <f>SUMIFS(W$9:W$88,$B$9:$B$88,$B142,$C$9:$C$88,$C142)*'2-12'!$H$8</f>
        <v>0</v>
      </c>
      <c r="X142" s="29">
        <f>SUMIFS(X$9:X$88,$B$9:$B$88,$B142,$C$9:$C$88,$C142)*'2-12'!$H$8</f>
        <v>0</v>
      </c>
      <c r="Y142" s="29">
        <f>SUMIFS(Y$9:Y$88,$B$9:$B$88,$B142,$C$9:$C$88,$C142)*'2-12'!$H$8</f>
        <v>0</v>
      </c>
      <c r="Z142" s="25">
        <f t="shared" si="15"/>
        <v>682600.1489716022</v>
      </c>
      <c r="AA142" s="41"/>
    </row>
    <row r="143" spans="1:27" s="19" customFormat="1" x14ac:dyDescent="0.2">
      <c r="A143" t="s">
        <v>43</v>
      </c>
      <c r="B143" s="88">
        <f t="shared" si="16"/>
        <v>316</v>
      </c>
      <c r="C143" s="88" t="s">
        <v>104</v>
      </c>
      <c r="D143" s="30">
        <f>SUMIFS(D$9:D$88,$B$9:$B$88,$B143,$C$9:$C$88,$C143)*'2-12'!$H$8</f>
        <v>111669.91592272835</v>
      </c>
      <c r="E143" s="30">
        <f>SUMIFS(E$9:E$88,$B$9:$B$88,$B143,$C$9:$C$88,$C143)*'2-12'!$H$8</f>
        <v>0</v>
      </c>
      <c r="F143" s="30">
        <f>SUMIFS(F$9:F$88,$B$9:$B$88,$B143,$C$9:$C$88,$C143)*'2-12'!$H$8</f>
        <v>0</v>
      </c>
      <c r="G143" s="30">
        <f>SUMIFS(G$9:G$88,$B$9:$B$88,$B143,$C$9:$C$88,$C143)*'2-12'!$H$8</f>
        <v>0</v>
      </c>
      <c r="H143" s="30">
        <f>SUMIFS(H$9:H$88,$B$9:$B$88,$B143,$C$9:$C$88,$C143)*'2-12'!$H$8</f>
        <v>0</v>
      </c>
      <c r="I143" s="30">
        <f>SUMIFS(I$9:I$88,$B$9:$B$88,$B143,$C$9:$C$88,$C143)*'2-12'!$H$8</f>
        <v>0</v>
      </c>
      <c r="J143" s="30">
        <f>SUMIFS(J$9:J$88,$B$9:$B$88,$B143,$C$9:$C$88,$C143)*'2-12'!$H$8</f>
        <v>0</v>
      </c>
      <c r="K143" s="30">
        <f>SUMIFS(K$9:K$88,$B$9:$B$88,$B143,$C$9:$C$88,$C143)*'2-12'!$H$8</f>
        <v>0</v>
      </c>
      <c r="L143" s="30">
        <f>SUMIFS(L$9:L$88,$B$9:$B$88,$B143,$C$9:$C$88,$C143)*'2-12'!$H$8</f>
        <v>0</v>
      </c>
      <c r="M143" s="30">
        <f>SUMIFS(M$9:M$88,$B$9:$B$88,$B143,$C$9:$C$88,$C143)*'2-12'!$H$8</f>
        <v>0</v>
      </c>
      <c r="N143" s="30">
        <f>SUMIFS(N$9:N$88,$B$9:$B$88,$B143,$C$9:$C$88,$C143)*'2-12'!$H$8</f>
        <v>2130.8307234296703</v>
      </c>
      <c r="O143" s="30">
        <f>SUMIFS(O$9:O$88,$B$9:$B$88,$B143,$C$9:$C$88,$C143)*'2-12'!$H$8</f>
        <v>0</v>
      </c>
      <c r="P143" s="30">
        <f>SUMIFS(P$9:P$88,$B$9:$B$88,$B143,$C$9:$C$88,$C143)*'2-12'!$H$8</f>
        <v>0</v>
      </c>
      <c r="Q143" s="30">
        <f>SUMIFS(Q$9:Q$88,$B$9:$B$88,$B143,$C$9:$C$88,$C143)*'2-12'!$H$8</f>
        <v>0</v>
      </c>
      <c r="R143" s="30">
        <f>SUMIFS(R$9:R$88,$B$9:$B$88,$B143,$C$9:$C$88,$C143)*'2-12'!$H$8</f>
        <v>0</v>
      </c>
      <c r="S143" s="24">
        <f t="shared" si="14"/>
        <v>113800.74664615802</v>
      </c>
      <c r="T143" s="27"/>
      <c r="U143" s="29">
        <f>SUMIFS(U$9:U$88,$B$9:$B$88,$B143,$C$9:$C$88,$C143)*'2-12'!$H$8</f>
        <v>0</v>
      </c>
      <c r="V143" s="29">
        <f>SUMIFS(V$9:V$88,$B$9:$B$88,$B143,$C$9:$C$88,$C143)*'2-12'!$H$8</f>
        <v>0</v>
      </c>
      <c r="W143" s="29">
        <f>SUMIFS(W$9:W$88,$B$9:$B$88,$B143,$C$9:$C$88,$C143)*'2-12'!$H$8</f>
        <v>0</v>
      </c>
      <c r="X143" s="29">
        <f>SUMIFS(X$9:X$88,$B$9:$B$88,$B143,$C$9:$C$88,$C143)*'2-12'!$H$8</f>
        <v>0</v>
      </c>
      <c r="Y143" s="29">
        <f>SUMIFS(Y$9:Y$88,$B$9:$B$88,$B143,$C$9:$C$88,$C143)*'2-12'!$H$8</f>
        <v>0</v>
      </c>
      <c r="Z143" s="25">
        <f t="shared" si="15"/>
        <v>113800.74664615802</v>
      </c>
      <c r="AA143" s="41"/>
    </row>
    <row r="144" spans="1:27" s="19" customFormat="1" x14ac:dyDescent="0.2">
      <c r="A144" t="s">
        <v>43</v>
      </c>
      <c r="B144" s="88">
        <f t="shared" si="16"/>
        <v>330</v>
      </c>
      <c r="C144" s="88" t="s">
        <v>104</v>
      </c>
      <c r="D144" s="30">
        <f>SUMIFS(D$9:D$88,$B$9:$B$88,$B144,$C$9:$C$88,$C144)*'2-12'!$H$8</f>
        <v>0</v>
      </c>
      <c r="E144" s="30">
        <f>SUMIFS(E$9:E$88,$B$9:$B$88,$B144,$C$9:$C$88,$C144)*'2-12'!$H$8</f>
        <v>0</v>
      </c>
      <c r="F144" s="30">
        <f>SUMIFS(F$9:F$88,$B$9:$B$88,$B144,$C$9:$C$88,$C144)*'2-12'!$H$8</f>
        <v>0</v>
      </c>
      <c r="G144" s="30">
        <f>SUMIFS(G$9:G$88,$B$9:$B$88,$B144,$C$9:$C$88,$C144)*'2-12'!$H$8</f>
        <v>0</v>
      </c>
      <c r="H144" s="30">
        <f>SUMIFS(H$9:H$88,$B$9:$B$88,$B144,$C$9:$C$88,$C144)*'2-12'!$H$8</f>
        <v>0</v>
      </c>
      <c r="I144" s="30">
        <f>SUMIFS(I$9:I$88,$B$9:$B$88,$B144,$C$9:$C$88,$C144)*'2-12'!$H$8</f>
        <v>0</v>
      </c>
      <c r="J144" s="30">
        <f>SUMIFS(J$9:J$88,$B$9:$B$88,$B144,$C$9:$C$88,$C144)*'2-12'!$H$8</f>
        <v>0</v>
      </c>
      <c r="K144" s="30">
        <f>SUMIFS(K$9:K$88,$B$9:$B$88,$B144,$C$9:$C$88,$C144)*'2-12'!$H$8</f>
        <v>0</v>
      </c>
      <c r="L144" s="30">
        <f>SUMIFS(L$9:L$88,$B$9:$B$88,$B144,$C$9:$C$88,$C144)*'2-12'!$H$8</f>
        <v>0</v>
      </c>
      <c r="M144" s="30">
        <f>SUMIFS(M$9:M$88,$B$9:$B$88,$B144,$C$9:$C$88,$C144)*'2-12'!$H$8</f>
        <v>0</v>
      </c>
      <c r="N144" s="30">
        <f>SUMIFS(N$9:N$88,$B$9:$B$88,$B144,$C$9:$C$88,$C144)*'2-12'!$H$8</f>
        <v>0</v>
      </c>
      <c r="O144" s="30">
        <f>SUMIFS(O$9:O$88,$B$9:$B$88,$B144,$C$9:$C$88,$C144)*'2-12'!$H$8</f>
        <v>0</v>
      </c>
      <c r="P144" s="30">
        <f>SUMIFS(P$9:P$88,$B$9:$B$88,$B144,$C$9:$C$88,$C144)*'2-12'!$H$8</f>
        <v>-426745.98026253673</v>
      </c>
      <c r="Q144" s="30">
        <f>SUMIFS(Q$9:Q$88,$B$9:$B$88,$B144,$C$9:$C$88,$C144)*'2-12'!$H$8</f>
        <v>0</v>
      </c>
      <c r="R144" s="30">
        <f>SUMIFS(R$9:R$88,$B$9:$B$88,$B144,$C$9:$C$88,$C144)*'2-12'!$H$8</f>
        <v>0</v>
      </c>
      <c r="S144" s="24">
        <f t="shared" si="14"/>
        <v>-426745.98026253673</v>
      </c>
      <c r="T144" s="27"/>
      <c r="U144" s="29">
        <f>SUMIFS(U$9:U$88,$B$9:$B$88,$B144,$C$9:$C$88,$C144)*'2-12'!$H$8</f>
        <v>0</v>
      </c>
      <c r="V144" s="29">
        <f>SUMIFS(V$9:V$88,$B$9:$B$88,$B144,$C$9:$C$88,$C144)*'2-12'!$H$8</f>
        <v>0</v>
      </c>
      <c r="W144" s="29">
        <f>SUMIFS(W$9:W$88,$B$9:$B$88,$B144,$C$9:$C$88,$C144)*'2-12'!$H$8</f>
        <v>0</v>
      </c>
      <c r="X144" s="29">
        <f>SUMIFS(X$9:X$88,$B$9:$B$88,$B144,$C$9:$C$88,$C144)*'2-12'!$H$8</f>
        <v>0</v>
      </c>
      <c r="Y144" s="29">
        <f>SUMIFS(Y$9:Y$88,$B$9:$B$88,$B144,$C$9:$C$88,$C144)*'2-12'!$H$8</f>
        <v>0</v>
      </c>
      <c r="Z144" s="25">
        <f t="shared" si="15"/>
        <v>-426745.98026253673</v>
      </c>
      <c r="AA144" s="41"/>
    </row>
    <row r="145" spans="1:27" s="19" customFormat="1" x14ac:dyDescent="0.2">
      <c r="A145" t="s">
        <v>43</v>
      </c>
      <c r="B145" s="88">
        <f t="shared" si="16"/>
        <v>330</v>
      </c>
      <c r="C145" s="88" t="s">
        <v>105</v>
      </c>
      <c r="D145" s="30">
        <f>SUMIFS(D$9:D$88,$B$9:$B$88,$B145,$C$9:$C$88,$C145)*'2-12'!$H$8</f>
        <v>2578647.7006756952</v>
      </c>
      <c r="E145" s="30">
        <f>SUMIFS(E$9:E$88,$B$9:$B$88,$B145,$C$9:$C$88,$C145)*'2-12'!$H$8</f>
        <v>0</v>
      </c>
      <c r="F145" s="30">
        <f>SUMIFS(F$9:F$88,$B$9:$B$88,$B145,$C$9:$C$88,$C145)*'2-12'!$H$8</f>
        <v>0</v>
      </c>
      <c r="G145" s="30">
        <f>SUMIFS(G$9:G$88,$B$9:$B$88,$B145,$C$9:$C$88,$C145)*'2-12'!$H$8</f>
        <v>0</v>
      </c>
      <c r="H145" s="30">
        <f>SUMIFS(H$9:H$88,$B$9:$B$88,$B145,$C$9:$C$88,$C145)*'2-12'!$H$8</f>
        <v>0</v>
      </c>
      <c r="I145" s="30">
        <f>SUMIFS(I$9:I$88,$B$9:$B$88,$B145,$C$9:$C$88,$C145)*'2-12'!$H$8</f>
        <v>0</v>
      </c>
      <c r="J145" s="30">
        <f>SUMIFS(J$9:J$88,$B$9:$B$88,$B145,$C$9:$C$88,$C145)*'2-12'!$H$8</f>
        <v>0</v>
      </c>
      <c r="K145" s="30">
        <f>SUMIFS(K$9:K$88,$B$9:$B$88,$B145,$C$9:$C$88,$C145)*'2-12'!$H$8</f>
        <v>0</v>
      </c>
      <c r="L145" s="30">
        <f>SUMIFS(L$9:L$88,$B$9:$B$88,$B145,$C$9:$C$88,$C145)*'2-12'!$H$8</f>
        <v>0</v>
      </c>
      <c r="M145" s="30">
        <f>SUMIFS(M$9:M$88,$B$9:$B$88,$B145,$C$9:$C$88,$C145)*'2-12'!$H$8</f>
        <v>0</v>
      </c>
      <c r="N145" s="30">
        <f>SUMIFS(N$9:N$88,$B$9:$B$88,$B145,$C$9:$C$88,$C145)*'2-12'!$H$8</f>
        <v>3946.7291274461354</v>
      </c>
      <c r="O145" s="30">
        <f>SUMIFS(O$9:O$88,$B$9:$B$88,$B145,$C$9:$C$88,$C145)*'2-12'!$H$8</f>
        <v>0</v>
      </c>
      <c r="P145" s="30">
        <f>SUMIFS(P$9:P$88,$B$9:$B$88,$B145,$C$9:$C$88,$C145)*'2-12'!$H$8</f>
        <v>0</v>
      </c>
      <c r="Q145" s="30">
        <f>SUMIFS(Q$9:Q$88,$B$9:$B$88,$B145,$C$9:$C$88,$C145)*'2-12'!$H$8</f>
        <v>0</v>
      </c>
      <c r="R145" s="30">
        <f>SUMIFS(R$9:R$88,$B$9:$B$88,$B145,$C$9:$C$88,$C145)*'2-12'!$H$8</f>
        <v>0</v>
      </c>
      <c r="S145" s="24">
        <f t="shared" si="14"/>
        <v>2582594.4298031414</v>
      </c>
      <c r="T145" s="27"/>
      <c r="U145" s="29">
        <f>SUMIFS(U$9:U$88,$B$9:$B$88,$B145,$C$9:$C$88,$C145)*'2-12'!$H$8</f>
        <v>0</v>
      </c>
      <c r="V145" s="29">
        <f>SUMIFS(V$9:V$88,$B$9:$B$88,$B145,$C$9:$C$88,$C145)*'2-12'!$H$8</f>
        <v>0</v>
      </c>
      <c r="W145" s="29">
        <f>SUMIFS(W$9:W$88,$B$9:$B$88,$B145,$C$9:$C$88,$C145)*'2-12'!$H$8</f>
        <v>0</v>
      </c>
      <c r="X145" s="29">
        <f>SUMIFS(X$9:X$88,$B$9:$B$88,$B145,$C$9:$C$88,$C145)*'2-12'!$H$8</f>
        <v>0</v>
      </c>
      <c r="Y145" s="29">
        <f>SUMIFS(Y$9:Y$88,$B$9:$B$88,$B145,$C$9:$C$88,$C145)*'2-12'!$H$8</f>
        <v>0</v>
      </c>
      <c r="Z145" s="25">
        <f t="shared" si="15"/>
        <v>2582594.4298031414</v>
      </c>
      <c r="AA145" s="41"/>
    </row>
    <row r="146" spans="1:27" s="19" customFormat="1" x14ac:dyDescent="0.2">
      <c r="A146" t="s">
        <v>43</v>
      </c>
      <c r="B146" s="88">
        <f t="shared" si="16"/>
        <v>330</v>
      </c>
      <c r="C146" s="88" t="s">
        <v>106</v>
      </c>
      <c r="D146" s="30">
        <f>SUMIFS(D$9:D$88,$B$9:$B$88,$B146,$C$9:$C$88,$C146)*'2-12'!$H$8</f>
        <v>525905.85788925888</v>
      </c>
      <c r="E146" s="30">
        <f>SUMIFS(E$9:E$88,$B$9:$B$88,$B146,$C$9:$C$88,$C146)*'2-12'!$H$8</f>
        <v>0</v>
      </c>
      <c r="F146" s="30">
        <f>SUMIFS(F$9:F$88,$B$9:$B$88,$B146,$C$9:$C$88,$C146)*'2-12'!$H$8</f>
        <v>0</v>
      </c>
      <c r="G146" s="30">
        <f>SUMIFS(G$9:G$88,$B$9:$B$88,$B146,$C$9:$C$88,$C146)*'2-12'!$H$8</f>
        <v>0</v>
      </c>
      <c r="H146" s="30">
        <f>SUMIFS(H$9:H$88,$B$9:$B$88,$B146,$C$9:$C$88,$C146)*'2-12'!$H$8</f>
        <v>0</v>
      </c>
      <c r="I146" s="30">
        <f>SUMIFS(I$9:I$88,$B$9:$B$88,$B146,$C$9:$C$88,$C146)*'2-12'!$H$8</f>
        <v>0</v>
      </c>
      <c r="J146" s="30">
        <f>SUMIFS(J$9:J$88,$B$9:$B$88,$B146,$C$9:$C$88,$C146)*'2-12'!$H$8</f>
        <v>0</v>
      </c>
      <c r="K146" s="30">
        <f>SUMIFS(K$9:K$88,$B$9:$B$88,$B146,$C$9:$C$88,$C146)*'2-12'!$H$8</f>
        <v>0</v>
      </c>
      <c r="L146" s="30">
        <f>SUMIFS(L$9:L$88,$B$9:$B$88,$B146,$C$9:$C$88,$C146)*'2-12'!$H$8</f>
        <v>0</v>
      </c>
      <c r="M146" s="30">
        <f>SUMIFS(M$9:M$88,$B$9:$B$88,$B146,$C$9:$C$88,$C146)*'2-12'!$H$8</f>
        <v>0</v>
      </c>
      <c r="N146" s="30">
        <f>SUMIFS(N$9:N$88,$B$9:$B$88,$B146,$C$9:$C$88,$C146)*'2-12'!$H$8</f>
        <v>828.73716279112739</v>
      </c>
      <c r="O146" s="30">
        <f>SUMIFS(O$9:O$88,$B$9:$B$88,$B146,$C$9:$C$88,$C146)*'2-12'!$H$8</f>
        <v>0</v>
      </c>
      <c r="P146" s="30">
        <f>SUMIFS(P$9:P$88,$B$9:$B$88,$B146,$C$9:$C$88,$C146)*'2-12'!$H$8</f>
        <v>0</v>
      </c>
      <c r="Q146" s="30">
        <f>SUMIFS(Q$9:Q$88,$B$9:$B$88,$B146,$C$9:$C$88,$C146)*'2-12'!$H$8</f>
        <v>0</v>
      </c>
      <c r="R146" s="30">
        <f>SUMIFS(R$9:R$88,$B$9:$B$88,$B146,$C$9:$C$88,$C146)*'2-12'!$H$8</f>
        <v>0</v>
      </c>
      <c r="S146" s="24">
        <f t="shared" si="14"/>
        <v>526734.59505204996</v>
      </c>
      <c r="T146" s="27"/>
      <c r="U146" s="29">
        <f>SUMIFS(U$9:U$88,$B$9:$B$88,$B146,$C$9:$C$88,$C146)*'2-12'!$H$8</f>
        <v>0</v>
      </c>
      <c r="V146" s="29">
        <f>SUMIFS(V$9:V$88,$B$9:$B$88,$B146,$C$9:$C$88,$C146)*'2-12'!$H$8</f>
        <v>0</v>
      </c>
      <c r="W146" s="29">
        <f>SUMIFS(W$9:W$88,$B$9:$B$88,$B146,$C$9:$C$88,$C146)*'2-12'!$H$8</f>
        <v>0</v>
      </c>
      <c r="X146" s="29">
        <f>SUMIFS(X$9:X$88,$B$9:$B$88,$B146,$C$9:$C$88,$C146)*'2-12'!$H$8</f>
        <v>0</v>
      </c>
      <c r="Y146" s="29">
        <f>SUMIFS(Y$9:Y$88,$B$9:$B$88,$B146,$C$9:$C$88,$C146)*'2-12'!$H$8</f>
        <v>0</v>
      </c>
      <c r="Z146" s="25">
        <f t="shared" si="15"/>
        <v>526734.59505204996</v>
      </c>
      <c r="AA146" s="41"/>
    </row>
    <row r="147" spans="1:27" s="19" customFormat="1" x14ac:dyDescent="0.2">
      <c r="A147" t="s">
        <v>43</v>
      </c>
      <c r="B147" s="88">
        <f t="shared" si="16"/>
        <v>331</v>
      </c>
      <c r="C147" s="88" t="s">
        <v>105</v>
      </c>
      <c r="D147" s="30">
        <f>SUMIFS(D$9:D$88,$B$9:$B$88,$B147,$C$9:$C$88,$C147)*'2-12'!$H$8</f>
        <v>21636084.890061185</v>
      </c>
      <c r="E147" s="30">
        <f>SUMIFS(E$9:E$88,$B$9:$B$88,$B147,$C$9:$C$88,$C147)*'2-12'!$H$8</f>
        <v>0</v>
      </c>
      <c r="F147" s="30">
        <f>SUMIFS(F$9:F$88,$B$9:$B$88,$B147,$C$9:$C$88,$C147)*'2-12'!$H$8</f>
        <v>0</v>
      </c>
      <c r="G147" s="30">
        <f>SUMIFS(G$9:G$88,$B$9:$B$88,$B147,$C$9:$C$88,$C147)*'2-12'!$H$8</f>
        <v>0</v>
      </c>
      <c r="H147" s="30">
        <f>SUMIFS(H$9:H$88,$B$9:$B$88,$B147,$C$9:$C$88,$C147)*'2-12'!$H$8</f>
        <v>0</v>
      </c>
      <c r="I147" s="30">
        <f>SUMIFS(I$9:I$88,$B$9:$B$88,$B147,$C$9:$C$88,$C147)*'2-12'!$H$8</f>
        <v>0</v>
      </c>
      <c r="J147" s="30">
        <f>SUMIFS(J$9:J$88,$B$9:$B$88,$B147,$C$9:$C$88,$C147)*'2-12'!$H$8</f>
        <v>0</v>
      </c>
      <c r="K147" s="30">
        <f>SUMIFS(K$9:K$88,$B$9:$B$88,$B147,$C$9:$C$88,$C147)*'2-12'!$H$8</f>
        <v>0</v>
      </c>
      <c r="L147" s="30">
        <f>SUMIFS(L$9:L$88,$B$9:$B$88,$B147,$C$9:$C$88,$C147)*'2-12'!$H$8</f>
        <v>0</v>
      </c>
      <c r="M147" s="30">
        <f>SUMIFS(M$9:M$88,$B$9:$B$88,$B147,$C$9:$C$88,$C147)*'2-12'!$H$8</f>
        <v>0</v>
      </c>
      <c r="N147" s="30">
        <f>SUMIFS(N$9:N$88,$B$9:$B$88,$B147,$C$9:$C$88,$C147)*'2-12'!$H$8</f>
        <v>218925.13890988211</v>
      </c>
      <c r="O147" s="30">
        <f>SUMIFS(O$9:O$88,$B$9:$B$88,$B147,$C$9:$C$88,$C147)*'2-12'!$H$8</f>
        <v>0</v>
      </c>
      <c r="P147" s="30">
        <f>SUMIFS(P$9:P$88,$B$9:$B$88,$B147,$C$9:$C$88,$C147)*'2-12'!$H$8</f>
        <v>0</v>
      </c>
      <c r="Q147" s="30">
        <f>SUMIFS(Q$9:Q$88,$B$9:$B$88,$B147,$C$9:$C$88,$C147)*'2-12'!$H$8</f>
        <v>0</v>
      </c>
      <c r="R147" s="30">
        <f>SUMIFS(R$9:R$88,$B$9:$B$88,$B147,$C$9:$C$88,$C147)*'2-12'!$H$8</f>
        <v>0</v>
      </c>
      <c r="S147" s="24">
        <f t="shared" si="14"/>
        <v>21855010.028971069</v>
      </c>
      <c r="T147" s="27"/>
      <c r="U147" s="29">
        <f>SUMIFS(U$9:U$88,$B$9:$B$88,$B147,$C$9:$C$88,$C147)*'2-12'!$H$8</f>
        <v>0</v>
      </c>
      <c r="V147" s="29">
        <f>SUMIFS(V$9:V$88,$B$9:$B$88,$B147,$C$9:$C$88,$C147)*'2-12'!$H$8</f>
        <v>0</v>
      </c>
      <c r="W147" s="29">
        <f>SUMIFS(W$9:W$88,$B$9:$B$88,$B147,$C$9:$C$88,$C147)*'2-12'!$H$8</f>
        <v>0</v>
      </c>
      <c r="X147" s="29">
        <f>SUMIFS(X$9:X$88,$B$9:$B$88,$B147,$C$9:$C$88,$C147)*'2-12'!$H$8</f>
        <v>0</v>
      </c>
      <c r="Y147" s="29">
        <f>SUMIFS(Y$9:Y$88,$B$9:$B$88,$B147,$C$9:$C$88,$C147)*'2-12'!$H$8</f>
        <v>0</v>
      </c>
      <c r="Z147" s="25">
        <f t="shared" si="15"/>
        <v>21855010.028971069</v>
      </c>
      <c r="AA147" s="41"/>
    </row>
    <row r="148" spans="1:27" s="19" customFormat="1" x14ac:dyDescent="0.2">
      <c r="A148" t="s">
        <v>43</v>
      </c>
      <c r="B148" s="88">
        <f t="shared" si="16"/>
        <v>331</v>
      </c>
      <c r="C148" s="88" t="s">
        <v>106</v>
      </c>
      <c r="D148" s="30">
        <f>SUMIFS(D$9:D$88,$B$9:$B$88,$B148,$C$9:$C$88,$C148)*'2-12'!$H$8</f>
        <v>1576989.7256857182</v>
      </c>
      <c r="E148" s="30">
        <f>SUMIFS(E$9:E$88,$B$9:$B$88,$B148,$C$9:$C$88,$C148)*'2-12'!$H$8</f>
        <v>0</v>
      </c>
      <c r="F148" s="30">
        <f>SUMIFS(F$9:F$88,$B$9:$B$88,$B148,$C$9:$C$88,$C148)*'2-12'!$H$8</f>
        <v>0</v>
      </c>
      <c r="G148" s="30">
        <f>SUMIFS(G$9:G$88,$B$9:$B$88,$B148,$C$9:$C$88,$C148)*'2-12'!$H$8</f>
        <v>0</v>
      </c>
      <c r="H148" s="30">
        <f>SUMIFS(H$9:H$88,$B$9:$B$88,$B148,$C$9:$C$88,$C148)*'2-12'!$H$8</f>
        <v>0</v>
      </c>
      <c r="I148" s="30">
        <f>SUMIFS(I$9:I$88,$B$9:$B$88,$B148,$C$9:$C$88,$C148)*'2-12'!$H$8</f>
        <v>0</v>
      </c>
      <c r="J148" s="30">
        <f>SUMIFS(J$9:J$88,$B$9:$B$88,$B148,$C$9:$C$88,$C148)*'2-12'!$H$8</f>
        <v>0</v>
      </c>
      <c r="K148" s="30">
        <f>SUMIFS(K$9:K$88,$B$9:$B$88,$B148,$C$9:$C$88,$C148)*'2-12'!$H$8</f>
        <v>0</v>
      </c>
      <c r="L148" s="30">
        <f>SUMIFS(L$9:L$88,$B$9:$B$88,$B148,$C$9:$C$88,$C148)*'2-12'!$H$8</f>
        <v>0</v>
      </c>
      <c r="M148" s="30">
        <f>SUMIFS(M$9:M$88,$B$9:$B$88,$B148,$C$9:$C$88,$C148)*'2-12'!$H$8</f>
        <v>0</v>
      </c>
      <c r="N148" s="30">
        <f>SUMIFS(N$9:N$88,$B$9:$B$88,$B148,$C$9:$C$88,$C148)*'2-12'!$H$8</f>
        <v>54241.276654327776</v>
      </c>
      <c r="O148" s="30">
        <f>SUMIFS(O$9:O$88,$B$9:$B$88,$B148,$C$9:$C$88,$C148)*'2-12'!$H$8</f>
        <v>0</v>
      </c>
      <c r="P148" s="30">
        <f>SUMIFS(P$9:P$88,$B$9:$B$88,$B148,$C$9:$C$88,$C148)*'2-12'!$H$8</f>
        <v>0</v>
      </c>
      <c r="Q148" s="30">
        <f>SUMIFS(Q$9:Q$88,$B$9:$B$88,$B148,$C$9:$C$88,$C148)*'2-12'!$H$8</f>
        <v>0</v>
      </c>
      <c r="R148" s="30">
        <f>SUMIFS(R$9:R$88,$B$9:$B$88,$B148,$C$9:$C$88,$C148)*'2-12'!$H$8</f>
        <v>0</v>
      </c>
      <c r="S148" s="24">
        <f t="shared" si="14"/>
        <v>1631231.002340046</v>
      </c>
      <c r="T148" s="27"/>
      <c r="U148" s="29">
        <f>SUMIFS(U$9:U$88,$B$9:$B$88,$B148,$C$9:$C$88,$C148)*'2-12'!$H$8</f>
        <v>0</v>
      </c>
      <c r="V148" s="29">
        <f>SUMIFS(V$9:V$88,$B$9:$B$88,$B148,$C$9:$C$88,$C148)*'2-12'!$H$8</f>
        <v>0</v>
      </c>
      <c r="W148" s="29">
        <f>SUMIFS(W$9:W$88,$B$9:$B$88,$B148,$C$9:$C$88,$C148)*'2-12'!$H$8</f>
        <v>0</v>
      </c>
      <c r="X148" s="29">
        <f>SUMIFS(X$9:X$88,$B$9:$B$88,$B148,$C$9:$C$88,$C148)*'2-12'!$H$8</f>
        <v>0</v>
      </c>
      <c r="Y148" s="29">
        <f>SUMIFS(Y$9:Y$88,$B$9:$B$88,$B148,$C$9:$C$88,$C148)*'2-12'!$H$8</f>
        <v>0</v>
      </c>
      <c r="Z148" s="25">
        <f t="shared" si="15"/>
        <v>1631231.002340046</v>
      </c>
      <c r="AA148" s="41"/>
    </row>
    <row r="149" spans="1:27" s="19" customFormat="1" x14ac:dyDescent="0.2">
      <c r="A149" t="s">
        <v>43</v>
      </c>
      <c r="B149" s="88">
        <f t="shared" si="16"/>
        <v>332</v>
      </c>
      <c r="C149" s="88" t="s">
        <v>105</v>
      </c>
      <c r="D149" s="30">
        <f>SUMIFS(D$9:D$88,$B$9:$B$88,$B149,$C$9:$C$88,$C149)*'2-12'!$H$8</f>
        <v>34758766.621181995</v>
      </c>
      <c r="E149" s="30">
        <f>SUMIFS(E$9:E$88,$B$9:$B$88,$B149,$C$9:$C$88,$C149)*'2-12'!$H$8</f>
        <v>0</v>
      </c>
      <c r="F149" s="30">
        <f>SUMIFS(F$9:F$88,$B$9:$B$88,$B149,$C$9:$C$88,$C149)*'2-12'!$H$8</f>
        <v>0</v>
      </c>
      <c r="G149" s="30">
        <f>SUMIFS(G$9:G$88,$B$9:$B$88,$B149,$C$9:$C$88,$C149)*'2-12'!$H$8</f>
        <v>0</v>
      </c>
      <c r="H149" s="30">
        <f>SUMIFS(H$9:H$88,$B$9:$B$88,$B149,$C$9:$C$88,$C149)*'2-12'!$H$8</f>
        <v>0</v>
      </c>
      <c r="I149" s="30">
        <f>SUMIFS(I$9:I$88,$B$9:$B$88,$B149,$C$9:$C$88,$C149)*'2-12'!$H$8</f>
        <v>0</v>
      </c>
      <c r="J149" s="30">
        <f>SUMIFS(J$9:J$88,$B$9:$B$88,$B149,$C$9:$C$88,$C149)*'2-12'!$H$8</f>
        <v>0</v>
      </c>
      <c r="K149" s="30">
        <f>SUMIFS(K$9:K$88,$B$9:$B$88,$B149,$C$9:$C$88,$C149)*'2-12'!$H$8</f>
        <v>0</v>
      </c>
      <c r="L149" s="30">
        <f>SUMIFS(L$9:L$88,$B$9:$B$88,$B149,$C$9:$C$88,$C149)*'2-12'!$H$8</f>
        <v>0</v>
      </c>
      <c r="M149" s="30">
        <f>SUMIFS(M$9:M$88,$B$9:$B$88,$B149,$C$9:$C$88,$C149)*'2-12'!$H$8</f>
        <v>0</v>
      </c>
      <c r="N149" s="30">
        <f>SUMIFS(N$9:N$88,$B$9:$B$88,$B149,$C$9:$C$88,$C149)*'2-12'!$H$8</f>
        <v>216041.7154889353</v>
      </c>
      <c r="O149" s="30">
        <f>SUMIFS(O$9:O$88,$B$9:$B$88,$B149,$C$9:$C$88,$C149)*'2-12'!$H$8</f>
        <v>4960054.6748518283</v>
      </c>
      <c r="P149" s="30">
        <f>SUMIFS(P$9:P$88,$B$9:$B$88,$B149,$C$9:$C$88,$C149)*'2-12'!$H$8</f>
        <v>0</v>
      </c>
      <c r="Q149" s="30">
        <f>SUMIFS(Q$9:Q$88,$B$9:$B$88,$B149,$C$9:$C$88,$C149)*'2-12'!$H$8</f>
        <v>0</v>
      </c>
      <c r="R149" s="30">
        <f>SUMIFS(R$9:R$88,$B$9:$B$88,$B149,$C$9:$C$88,$C149)*'2-12'!$H$8</f>
        <v>26883.49633769691</v>
      </c>
      <c r="S149" s="24">
        <f t="shared" si="14"/>
        <v>39961746.507860452</v>
      </c>
      <c r="T149" s="27"/>
      <c r="U149" s="29">
        <f>SUMIFS(U$9:U$88,$B$9:$B$88,$B149,$C$9:$C$88,$C149)*'2-12'!$H$8</f>
        <v>0</v>
      </c>
      <c r="V149" s="29">
        <f>SUMIFS(V$9:V$88,$B$9:$B$88,$B149,$C$9:$C$88,$C149)*'2-12'!$H$8</f>
        <v>502947.46956973086</v>
      </c>
      <c r="W149" s="29">
        <f>SUMIFS(W$9:W$88,$B$9:$B$88,$B149,$C$9:$C$88,$C149)*'2-12'!$H$8</f>
        <v>0</v>
      </c>
      <c r="X149" s="29">
        <f>SUMIFS(X$9:X$88,$B$9:$B$88,$B149,$C$9:$C$88,$C149)*'2-12'!$H$8</f>
        <v>0</v>
      </c>
      <c r="Y149" s="29">
        <f>SUMIFS(Y$9:Y$88,$B$9:$B$88,$B149,$C$9:$C$88,$C149)*'2-12'!$H$8</f>
        <v>0</v>
      </c>
      <c r="Z149" s="25">
        <f t="shared" si="15"/>
        <v>40464693.97743018</v>
      </c>
      <c r="AA149" s="41"/>
    </row>
    <row r="150" spans="1:27" s="19" customFormat="1" x14ac:dyDescent="0.2">
      <c r="A150" t="s">
        <v>43</v>
      </c>
      <c r="B150" s="88">
        <f t="shared" si="16"/>
        <v>332</v>
      </c>
      <c r="C150" s="88" t="s">
        <v>106</v>
      </c>
      <c r="D150" s="30">
        <f>SUMIFS(D$9:D$88,$B$9:$B$88,$B150,$C$9:$C$88,$C150)*'2-12'!$H$8</f>
        <v>7979541.1062010331</v>
      </c>
      <c r="E150" s="30">
        <f>SUMIFS(E$9:E$88,$B$9:$B$88,$B150,$C$9:$C$88,$C150)*'2-12'!$H$8</f>
        <v>0</v>
      </c>
      <c r="F150" s="30">
        <f>SUMIFS(F$9:F$88,$B$9:$B$88,$B150,$C$9:$C$88,$C150)*'2-12'!$H$8</f>
        <v>0</v>
      </c>
      <c r="G150" s="30">
        <f>SUMIFS(G$9:G$88,$B$9:$B$88,$B150,$C$9:$C$88,$C150)*'2-12'!$H$8</f>
        <v>0</v>
      </c>
      <c r="H150" s="30">
        <f>SUMIFS(H$9:H$88,$B$9:$B$88,$B150,$C$9:$C$88,$C150)*'2-12'!$H$8</f>
        <v>0</v>
      </c>
      <c r="I150" s="30">
        <f>SUMIFS(I$9:I$88,$B$9:$B$88,$B150,$C$9:$C$88,$C150)*'2-12'!$H$8</f>
        <v>0</v>
      </c>
      <c r="J150" s="30">
        <f>SUMIFS(J$9:J$88,$B$9:$B$88,$B150,$C$9:$C$88,$C150)*'2-12'!$H$8</f>
        <v>0</v>
      </c>
      <c r="K150" s="30">
        <f>SUMIFS(K$9:K$88,$B$9:$B$88,$B150,$C$9:$C$88,$C150)*'2-12'!$H$8</f>
        <v>0</v>
      </c>
      <c r="L150" s="30">
        <f>SUMIFS(L$9:L$88,$B$9:$B$88,$B150,$C$9:$C$88,$C150)*'2-12'!$H$8</f>
        <v>0</v>
      </c>
      <c r="M150" s="30">
        <f>SUMIFS(M$9:M$88,$B$9:$B$88,$B150,$C$9:$C$88,$C150)*'2-12'!$H$8</f>
        <v>0</v>
      </c>
      <c r="N150" s="30">
        <f>SUMIFS(N$9:N$88,$B$9:$B$88,$B150,$C$9:$C$88,$C150)*'2-12'!$H$8</f>
        <v>222370.35985304476</v>
      </c>
      <c r="O150" s="30">
        <f>SUMIFS(O$9:O$88,$B$9:$B$88,$B150,$C$9:$C$88,$C150)*'2-12'!$H$8</f>
        <v>2311706.9450994288</v>
      </c>
      <c r="P150" s="30">
        <f>SUMIFS(P$9:P$88,$B$9:$B$88,$B150,$C$9:$C$88,$C150)*'2-12'!$H$8</f>
        <v>0</v>
      </c>
      <c r="Q150" s="30">
        <f>SUMIFS(Q$9:Q$88,$B$9:$B$88,$B150,$C$9:$C$88,$C150)*'2-12'!$H$8</f>
        <v>0</v>
      </c>
      <c r="R150" s="30">
        <f>SUMIFS(R$9:R$88,$B$9:$B$88,$B150,$C$9:$C$88,$C150)*'2-12'!$H$8</f>
        <v>12529.451642438769</v>
      </c>
      <c r="S150" s="24">
        <f t="shared" si="14"/>
        <v>10526147.862795945</v>
      </c>
      <c r="T150" s="27"/>
      <c r="U150" s="29">
        <f>SUMIFS(U$9:U$88,$B$9:$B$88,$B150,$C$9:$C$88,$C150)*'2-12'!$H$8</f>
        <v>0</v>
      </c>
      <c r="V150" s="29">
        <f>SUMIFS(V$9:V$88,$B$9:$B$88,$B150,$C$9:$C$88,$C150)*'2-12'!$H$8</f>
        <v>1710725.2546357207</v>
      </c>
      <c r="W150" s="29">
        <f>SUMIFS(W$9:W$88,$B$9:$B$88,$B150,$C$9:$C$88,$C150)*'2-12'!$H$8</f>
        <v>0</v>
      </c>
      <c r="X150" s="29">
        <f>SUMIFS(X$9:X$88,$B$9:$B$88,$B150,$C$9:$C$88,$C150)*'2-12'!$H$8</f>
        <v>0</v>
      </c>
      <c r="Y150" s="29">
        <f>SUMIFS(Y$9:Y$88,$B$9:$B$88,$B150,$C$9:$C$88,$C150)*'2-12'!$H$8</f>
        <v>0</v>
      </c>
      <c r="Z150" s="25">
        <f t="shared" si="15"/>
        <v>12236873.117431667</v>
      </c>
      <c r="AA150" s="41"/>
    </row>
    <row r="151" spans="1:27" s="19" customFormat="1" x14ac:dyDescent="0.2">
      <c r="A151" t="s">
        <v>43</v>
      </c>
      <c r="B151" s="88">
        <f t="shared" si="16"/>
        <v>333</v>
      </c>
      <c r="C151" s="88" t="s">
        <v>105</v>
      </c>
      <c r="D151" s="30">
        <f>SUMIFS(D$9:D$88,$B$9:$B$88,$B151,$C$9:$C$88,$C151)*'2-12'!$H$8</f>
        <v>7692549.2505118418</v>
      </c>
      <c r="E151" s="30">
        <f>SUMIFS(E$9:E$88,$B$9:$B$88,$B151,$C$9:$C$88,$C151)*'2-12'!$H$8</f>
        <v>0</v>
      </c>
      <c r="F151" s="30">
        <f>SUMIFS(F$9:F$88,$B$9:$B$88,$B151,$C$9:$C$88,$C151)*'2-12'!$H$8</f>
        <v>0</v>
      </c>
      <c r="G151" s="30">
        <f>SUMIFS(G$9:G$88,$B$9:$B$88,$B151,$C$9:$C$88,$C151)*'2-12'!$H$8</f>
        <v>0</v>
      </c>
      <c r="H151" s="30">
        <f>SUMIFS(H$9:H$88,$B$9:$B$88,$B151,$C$9:$C$88,$C151)*'2-12'!$H$8</f>
        <v>0</v>
      </c>
      <c r="I151" s="30">
        <f>SUMIFS(I$9:I$88,$B$9:$B$88,$B151,$C$9:$C$88,$C151)*'2-12'!$H$8</f>
        <v>0</v>
      </c>
      <c r="J151" s="30">
        <f>SUMIFS(J$9:J$88,$B$9:$B$88,$B151,$C$9:$C$88,$C151)*'2-12'!$H$8</f>
        <v>0</v>
      </c>
      <c r="K151" s="30">
        <f>SUMIFS(K$9:K$88,$B$9:$B$88,$B151,$C$9:$C$88,$C151)*'2-12'!$H$8</f>
        <v>0</v>
      </c>
      <c r="L151" s="30">
        <f>SUMIFS(L$9:L$88,$B$9:$B$88,$B151,$C$9:$C$88,$C151)*'2-12'!$H$8</f>
        <v>0</v>
      </c>
      <c r="M151" s="30">
        <f>SUMIFS(M$9:M$88,$B$9:$B$88,$B151,$C$9:$C$88,$C151)*'2-12'!$H$8</f>
        <v>0</v>
      </c>
      <c r="N151" s="30">
        <f>SUMIFS(N$9:N$88,$B$9:$B$88,$B151,$C$9:$C$88,$C151)*'2-12'!$H$8</f>
        <v>47503.596906488296</v>
      </c>
      <c r="O151" s="30">
        <f>SUMIFS(O$9:O$88,$B$9:$B$88,$B151,$C$9:$C$88,$C151)*'2-12'!$H$8</f>
        <v>0</v>
      </c>
      <c r="P151" s="30">
        <f>SUMIFS(P$9:P$88,$B$9:$B$88,$B151,$C$9:$C$88,$C151)*'2-12'!$H$8</f>
        <v>0</v>
      </c>
      <c r="Q151" s="30">
        <f>SUMIFS(Q$9:Q$88,$B$9:$B$88,$B151,$C$9:$C$88,$C151)*'2-12'!$H$8</f>
        <v>0</v>
      </c>
      <c r="R151" s="30">
        <f>SUMIFS(R$9:R$88,$B$9:$B$88,$B151,$C$9:$C$88,$C151)*'2-12'!$H$8</f>
        <v>0</v>
      </c>
      <c r="S151" s="24">
        <f t="shared" si="14"/>
        <v>7740052.8474183306</v>
      </c>
      <c r="T151" s="27"/>
      <c r="U151" s="29">
        <f>SUMIFS(U$9:U$88,$B$9:$B$88,$B151,$C$9:$C$88,$C151)*'2-12'!$H$8</f>
        <v>0</v>
      </c>
      <c r="V151" s="29">
        <f>SUMIFS(V$9:V$88,$B$9:$B$88,$B151,$C$9:$C$88,$C151)*'2-12'!$H$8</f>
        <v>0</v>
      </c>
      <c r="W151" s="29">
        <f>SUMIFS(W$9:W$88,$B$9:$B$88,$B151,$C$9:$C$88,$C151)*'2-12'!$H$8</f>
        <v>0</v>
      </c>
      <c r="X151" s="29">
        <f>SUMIFS(X$9:X$88,$B$9:$B$88,$B151,$C$9:$C$88,$C151)*'2-12'!$H$8</f>
        <v>0</v>
      </c>
      <c r="Y151" s="29">
        <f>SUMIFS(Y$9:Y$88,$B$9:$B$88,$B151,$C$9:$C$88,$C151)*'2-12'!$H$8</f>
        <v>0</v>
      </c>
      <c r="Z151" s="25">
        <f t="shared" si="15"/>
        <v>7740052.8474183306</v>
      </c>
      <c r="AA151" s="41"/>
    </row>
    <row r="152" spans="1:27" s="19" customFormat="1" x14ac:dyDescent="0.2">
      <c r="A152" t="s">
        <v>43</v>
      </c>
      <c r="B152" s="88">
        <f t="shared" si="16"/>
        <v>333</v>
      </c>
      <c r="C152" s="88" t="s">
        <v>106</v>
      </c>
      <c r="D152" s="30">
        <f>SUMIFS(D$9:D$88,$B$9:$B$88,$B152,$C$9:$C$88,$C152)*'2-12'!$H$8</f>
        <v>4042140.0084653795</v>
      </c>
      <c r="E152" s="30">
        <f>SUMIFS(E$9:E$88,$B$9:$B$88,$B152,$C$9:$C$88,$C152)*'2-12'!$H$8</f>
        <v>0</v>
      </c>
      <c r="F152" s="30">
        <f>SUMIFS(F$9:F$88,$B$9:$B$88,$B152,$C$9:$C$88,$C152)*'2-12'!$H$8</f>
        <v>0</v>
      </c>
      <c r="G152" s="30">
        <f>SUMIFS(G$9:G$88,$B$9:$B$88,$B152,$C$9:$C$88,$C152)*'2-12'!$H$8</f>
        <v>0</v>
      </c>
      <c r="H152" s="30">
        <f>SUMIFS(H$9:H$88,$B$9:$B$88,$B152,$C$9:$C$88,$C152)*'2-12'!$H$8</f>
        <v>0</v>
      </c>
      <c r="I152" s="30">
        <f>SUMIFS(I$9:I$88,$B$9:$B$88,$B152,$C$9:$C$88,$C152)*'2-12'!$H$8</f>
        <v>0</v>
      </c>
      <c r="J152" s="30">
        <f>SUMIFS(J$9:J$88,$B$9:$B$88,$B152,$C$9:$C$88,$C152)*'2-12'!$H$8</f>
        <v>0</v>
      </c>
      <c r="K152" s="30">
        <f>SUMIFS(K$9:K$88,$B$9:$B$88,$B152,$C$9:$C$88,$C152)*'2-12'!$H$8</f>
        <v>0</v>
      </c>
      <c r="L152" s="30">
        <f>SUMIFS(L$9:L$88,$B$9:$B$88,$B152,$C$9:$C$88,$C152)*'2-12'!$H$8</f>
        <v>0</v>
      </c>
      <c r="M152" s="30">
        <f>SUMIFS(M$9:M$88,$B$9:$B$88,$B152,$C$9:$C$88,$C152)*'2-12'!$H$8</f>
        <v>0</v>
      </c>
      <c r="N152" s="30">
        <f>SUMIFS(N$9:N$88,$B$9:$B$88,$B152,$C$9:$C$88,$C152)*'2-12'!$H$8</f>
        <v>23549.758022194757</v>
      </c>
      <c r="O152" s="30">
        <f>SUMIFS(O$9:O$88,$B$9:$B$88,$B152,$C$9:$C$88,$C152)*'2-12'!$H$8</f>
        <v>0</v>
      </c>
      <c r="P152" s="30">
        <f>SUMIFS(P$9:P$88,$B$9:$B$88,$B152,$C$9:$C$88,$C152)*'2-12'!$H$8</f>
        <v>0</v>
      </c>
      <c r="Q152" s="30">
        <f>SUMIFS(Q$9:Q$88,$B$9:$B$88,$B152,$C$9:$C$88,$C152)*'2-12'!$H$8</f>
        <v>0</v>
      </c>
      <c r="R152" s="30">
        <f>SUMIFS(R$9:R$88,$B$9:$B$88,$B152,$C$9:$C$88,$C152)*'2-12'!$H$8</f>
        <v>0</v>
      </c>
      <c r="S152" s="24">
        <f t="shared" si="14"/>
        <v>4065689.7664875742</v>
      </c>
      <c r="T152" s="27"/>
      <c r="U152" s="29">
        <f>SUMIFS(U$9:U$88,$B$9:$B$88,$B152,$C$9:$C$88,$C152)*'2-12'!$H$8</f>
        <v>0</v>
      </c>
      <c r="V152" s="29">
        <f>SUMIFS(V$9:V$88,$B$9:$B$88,$B152,$C$9:$C$88,$C152)*'2-12'!$H$8</f>
        <v>0</v>
      </c>
      <c r="W152" s="29">
        <f>SUMIFS(W$9:W$88,$B$9:$B$88,$B152,$C$9:$C$88,$C152)*'2-12'!$H$8</f>
        <v>0</v>
      </c>
      <c r="X152" s="29">
        <f>SUMIFS(X$9:X$88,$B$9:$B$88,$B152,$C$9:$C$88,$C152)*'2-12'!$H$8</f>
        <v>0</v>
      </c>
      <c r="Y152" s="29">
        <f>SUMIFS(Y$9:Y$88,$B$9:$B$88,$B152,$C$9:$C$88,$C152)*'2-12'!$H$8</f>
        <v>0</v>
      </c>
      <c r="Z152" s="25">
        <f t="shared" si="15"/>
        <v>4065689.7664875742</v>
      </c>
      <c r="AA152" s="41"/>
    </row>
    <row r="153" spans="1:27" s="19" customFormat="1" x14ac:dyDescent="0.2">
      <c r="A153" t="s">
        <v>43</v>
      </c>
      <c r="B153" s="88">
        <f t="shared" si="16"/>
        <v>334</v>
      </c>
      <c r="C153" s="88" t="s">
        <v>105</v>
      </c>
      <c r="D153" s="30">
        <f>SUMIFS(D$9:D$88,$B$9:$B$88,$B153,$C$9:$C$88,$C153)*'2-12'!$H$8</f>
        <v>5751215.3851717161</v>
      </c>
      <c r="E153" s="30">
        <f>SUMIFS(E$9:E$88,$B$9:$B$88,$B153,$C$9:$C$88,$C153)*'2-12'!$H$8</f>
        <v>0</v>
      </c>
      <c r="F153" s="30">
        <f>SUMIFS(F$9:F$88,$B$9:$B$88,$B153,$C$9:$C$88,$C153)*'2-12'!$H$8</f>
        <v>0</v>
      </c>
      <c r="G153" s="30">
        <f>SUMIFS(G$9:G$88,$B$9:$B$88,$B153,$C$9:$C$88,$C153)*'2-12'!$H$8</f>
        <v>0</v>
      </c>
      <c r="H153" s="30">
        <f>SUMIFS(H$9:H$88,$B$9:$B$88,$B153,$C$9:$C$88,$C153)*'2-12'!$H$8</f>
        <v>0</v>
      </c>
      <c r="I153" s="30">
        <f>SUMIFS(I$9:I$88,$B$9:$B$88,$B153,$C$9:$C$88,$C153)*'2-12'!$H$8</f>
        <v>0</v>
      </c>
      <c r="J153" s="30">
        <f>SUMIFS(J$9:J$88,$B$9:$B$88,$B153,$C$9:$C$88,$C153)*'2-12'!$H$8</f>
        <v>0</v>
      </c>
      <c r="K153" s="30">
        <f>SUMIFS(K$9:K$88,$B$9:$B$88,$B153,$C$9:$C$88,$C153)*'2-12'!$H$8</f>
        <v>0</v>
      </c>
      <c r="L153" s="30">
        <f>SUMIFS(L$9:L$88,$B$9:$B$88,$B153,$C$9:$C$88,$C153)*'2-12'!$H$8</f>
        <v>0</v>
      </c>
      <c r="M153" s="30">
        <f>SUMIFS(M$9:M$88,$B$9:$B$88,$B153,$C$9:$C$88,$C153)*'2-12'!$H$8</f>
        <v>0</v>
      </c>
      <c r="N153" s="30">
        <f>SUMIFS(N$9:N$88,$B$9:$B$88,$B153,$C$9:$C$88,$C153)*'2-12'!$H$8</f>
        <v>62914.532378802789</v>
      </c>
      <c r="O153" s="30">
        <f>SUMIFS(O$9:O$88,$B$9:$B$88,$B153,$C$9:$C$88,$C153)*'2-12'!$H$8</f>
        <v>0</v>
      </c>
      <c r="P153" s="30">
        <f>SUMIFS(P$9:P$88,$B$9:$B$88,$B153,$C$9:$C$88,$C153)*'2-12'!$H$8</f>
        <v>0</v>
      </c>
      <c r="Q153" s="30">
        <f>SUMIFS(Q$9:Q$88,$B$9:$B$88,$B153,$C$9:$C$88,$C153)*'2-12'!$H$8</f>
        <v>0</v>
      </c>
      <c r="R153" s="30">
        <f>SUMIFS(R$9:R$88,$B$9:$B$88,$B153,$C$9:$C$88,$C153)*'2-12'!$H$8</f>
        <v>0</v>
      </c>
      <c r="S153" s="24">
        <f t="shared" si="14"/>
        <v>5814129.9175505191</v>
      </c>
      <c r="T153" s="27"/>
      <c r="U153" s="29">
        <f>SUMIFS(U$9:U$88,$B$9:$B$88,$B153,$C$9:$C$88,$C153)*'2-12'!$H$8</f>
        <v>0</v>
      </c>
      <c r="V153" s="29">
        <f>SUMIFS(V$9:V$88,$B$9:$B$88,$B153,$C$9:$C$88,$C153)*'2-12'!$H$8</f>
        <v>0</v>
      </c>
      <c r="W153" s="29">
        <f>SUMIFS(W$9:W$88,$B$9:$B$88,$B153,$C$9:$C$88,$C153)*'2-12'!$H$8</f>
        <v>0</v>
      </c>
      <c r="X153" s="29">
        <f>SUMIFS(X$9:X$88,$B$9:$B$88,$B153,$C$9:$C$88,$C153)*'2-12'!$H$8</f>
        <v>0</v>
      </c>
      <c r="Y153" s="29">
        <f>SUMIFS(Y$9:Y$88,$B$9:$B$88,$B153,$C$9:$C$88,$C153)*'2-12'!$H$8</f>
        <v>0</v>
      </c>
      <c r="Z153" s="25">
        <f t="shared" si="15"/>
        <v>5814129.9175505191</v>
      </c>
      <c r="AA153" s="41"/>
    </row>
    <row r="154" spans="1:27" s="19" customFormat="1" x14ac:dyDescent="0.2">
      <c r="A154" t="s">
        <v>43</v>
      </c>
      <c r="B154" s="88">
        <f t="shared" si="16"/>
        <v>334</v>
      </c>
      <c r="C154" s="88" t="s">
        <v>106</v>
      </c>
      <c r="D154" s="30">
        <f>SUMIFS(D$9:D$88,$B$9:$B$88,$B154,$C$9:$C$88,$C154)*'2-12'!$H$8</f>
        <v>1162939.0109711927</v>
      </c>
      <c r="E154" s="30">
        <f>SUMIFS(E$9:E$88,$B$9:$B$88,$B154,$C$9:$C$88,$C154)*'2-12'!$H$8</f>
        <v>0</v>
      </c>
      <c r="F154" s="30">
        <f>SUMIFS(F$9:F$88,$B$9:$B$88,$B154,$C$9:$C$88,$C154)*'2-12'!$H$8</f>
        <v>0</v>
      </c>
      <c r="G154" s="30">
        <f>SUMIFS(G$9:G$88,$B$9:$B$88,$B154,$C$9:$C$88,$C154)*'2-12'!$H$8</f>
        <v>0</v>
      </c>
      <c r="H154" s="30">
        <f>SUMIFS(H$9:H$88,$B$9:$B$88,$B154,$C$9:$C$88,$C154)*'2-12'!$H$8</f>
        <v>0</v>
      </c>
      <c r="I154" s="30">
        <f>SUMIFS(I$9:I$88,$B$9:$B$88,$B154,$C$9:$C$88,$C154)*'2-12'!$H$8</f>
        <v>0</v>
      </c>
      <c r="J154" s="30">
        <f>SUMIFS(J$9:J$88,$B$9:$B$88,$B154,$C$9:$C$88,$C154)*'2-12'!$H$8</f>
        <v>0</v>
      </c>
      <c r="K154" s="30">
        <f>SUMIFS(K$9:K$88,$B$9:$B$88,$B154,$C$9:$C$88,$C154)*'2-12'!$H$8</f>
        <v>0</v>
      </c>
      <c r="L154" s="30">
        <f>SUMIFS(L$9:L$88,$B$9:$B$88,$B154,$C$9:$C$88,$C154)*'2-12'!$H$8</f>
        <v>0</v>
      </c>
      <c r="M154" s="30">
        <f>SUMIFS(M$9:M$88,$B$9:$B$88,$B154,$C$9:$C$88,$C154)*'2-12'!$H$8</f>
        <v>0</v>
      </c>
      <c r="N154" s="30">
        <f>SUMIFS(N$9:N$88,$B$9:$B$88,$B154,$C$9:$C$88,$C154)*'2-12'!$H$8</f>
        <v>5451.7940097505871</v>
      </c>
      <c r="O154" s="30">
        <f>SUMIFS(O$9:O$88,$B$9:$B$88,$B154,$C$9:$C$88,$C154)*'2-12'!$H$8</f>
        <v>0</v>
      </c>
      <c r="P154" s="30">
        <f>SUMIFS(P$9:P$88,$B$9:$B$88,$B154,$C$9:$C$88,$C154)*'2-12'!$H$8</f>
        <v>0</v>
      </c>
      <c r="Q154" s="30">
        <f>SUMIFS(Q$9:Q$88,$B$9:$B$88,$B154,$C$9:$C$88,$C154)*'2-12'!$H$8</f>
        <v>0</v>
      </c>
      <c r="R154" s="30">
        <f>SUMIFS(R$9:R$88,$B$9:$B$88,$B154,$C$9:$C$88,$C154)*'2-12'!$H$8</f>
        <v>0</v>
      </c>
      <c r="S154" s="24">
        <f t="shared" si="14"/>
        <v>1168390.8049809432</v>
      </c>
      <c r="T154" s="27"/>
      <c r="U154" s="29">
        <f>SUMIFS(U$9:U$88,$B$9:$B$88,$B154,$C$9:$C$88,$C154)*'2-12'!$H$8</f>
        <v>0</v>
      </c>
      <c r="V154" s="29">
        <f>SUMIFS(V$9:V$88,$B$9:$B$88,$B154,$C$9:$C$88,$C154)*'2-12'!$H$8</f>
        <v>0</v>
      </c>
      <c r="W154" s="29">
        <f>SUMIFS(W$9:W$88,$B$9:$B$88,$B154,$C$9:$C$88,$C154)*'2-12'!$H$8</f>
        <v>0</v>
      </c>
      <c r="X154" s="29">
        <f>SUMIFS(X$9:X$88,$B$9:$B$88,$B154,$C$9:$C$88,$C154)*'2-12'!$H$8</f>
        <v>0</v>
      </c>
      <c r="Y154" s="29">
        <f>SUMIFS(Y$9:Y$88,$B$9:$B$88,$B154,$C$9:$C$88,$C154)*'2-12'!$H$8</f>
        <v>0</v>
      </c>
      <c r="Z154" s="25">
        <f t="shared" si="15"/>
        <v>1168390.8049809432</v>
      </c>
      <c r="AA154" s="41"/>
    </row>
    <row r="155" spans="1:27" s="19" customFormat="1" x14ac:dyDescent="0.2">
      <c r="A155" t="s">
        <v>43</v>
      </c>
      <c r="B155" s="88">
        <f t="shared" si="16"/>
        <v>335</v>
      </c>
      <c r="C155" s="88" t="s">
        <v>105</v>
      </c>
      <c r="D155" s="30">
        <f>SUMIFS(D$9:D$88,$B$9:$B$88,$B155,$C$9:$C$88,$C155)*'2-12'!$H$8</f>
        <v>190792.78578422219</v>
      </c>
      <c r="E155" s="30">
        <f>SUMIFS(E$9:E$88,$B$9:$B$88,$B155,$C$9:$C$88,$C155)*'2-12'!$H$8</f>
        <v>0</v>
      </c>
      <c r="F155" s="30">
        <f>SUMIFS(F$9:F$88,$B$9:$B$88,$B155,$C$9:$C$88,$C155)*'2-12'!$H$8</f>
        <v>0</v>
      </c>
      <c r="G155" s="30">
        <f>SUMIFS(G$9:G$88,$B$9:$B$88,$B155,$C$9:$C$88,$C155)*'2-12'!$H$8</f>
        <v>0</v>
      </c>
      <c r="H155" s="30">
        <f>SUMIFS(H$9:H$88,$B$9:$B$88,$B155,$C$9:$C$88,$C155)*'2-12'!$H$8</f>
        <v>0</v>
      </c>
      <c r="I155" s="30">
        <f>SUMIFS(I$9:I$88,$B$9:$B$88,$B155,$C$9:$C$88,$C155)*'2-12'!$H$8</f>
        <v>0</v>
      </c>
      <c r="J155" s="30">
        <f>SUMIFS(J$9:J$88,$B$9:$B$88,$B155,$C$9:$C$88,$C155)*'2-12'!$H$8</f>
        <v>0</v>
      </c>
      <c r="K155" s="30">
        <f>SUMIFS(K$9:K$88,$B$9:$B$88,$B155,$C$9:$C$88,$C155)*'2-12'!$H$8</f>
        <v>0</v>
      </c>
      <c r="L155" s="30">
        <f>SUMIFS(L$9:L$88,$B$9:$B$88,$B155,$C$9:$C$88,$C155)*'2-12'!$H$8</f>
        <v>0</v>
      </c>
      <c r="M155" s="30">
        <f>SUMIFS(M$9:M$88,$B$9:$B$88,$B155,$C$9:$C$88,$C155)*'2-12'!$H$8</f>
        <v>0</v>
      </c>
      <c r="N155" s="30">
        <f>SUMIFS(N$9:N$88,$B$9:$B$88,$B155,$C$9:$C$88,$C155)*'2-12'!$H$8</f>
        <v>-115.53063628964178</v>
      </c>
      <c r="O155" s="30">
        <f>SUMIFS(O$9:O$88,$B$9:$B$88,$B155,$C$9:$C$88,$C155)*'2-12'!$H$8</f>
        <v>0</v>
      </c>
      <c r="P155" s="30">
        <f>SUMIFS(P$9:P$88,$B$9:$B$88,$B155,$C$9:$C$88,$C155)*'2-12'!$H$8</f>
        <v>0</v>
      </c>
      <c r="Q155" s="30">
        <f>SUMIFS(Q$9:Q$88,$B$9:$B$88,$B155,$C$9:$C$88,$C155)*'2-12'!$H$8</f>
        <v>0</v>
      </c>
      <c r="R155" s="30">
        <f>SUMIFS(R$9:R$88,$B$9:$B$88,$B155,$C$9:$C$88,$C155)*'2-12'!$H$8</f>
        <v>0</v>
      </c>
      <c r="S155" s="24">
        <f t="shared" si="14"/>
        <v>190677.25514793253</v>
      </c>
      <c r="T155" s="27"/>
      <c r="U155" s="29">
        <f>SUMIFS(U$9:U$88,$B$9:$B$88,$B155,$C$9:$C$88,$C155)*'2-12'!$H$8</f>
        <v>0</v>
      </c>
      <c r="V155" s="29">
        <f>SUMIFS(V$9:V$88,$B$9:$B$88,$B155,$C$9:$C$88,$C155)*'2-12'!$H$8</f>
        <v>0</v>
      </c>
      <c r="W155" s="29">
        <f>SUMIFS(W$9:W$88,$B$9:$B$88,$B155,$C$9:$C$88,$C155)*'2-12'!$H$8</f>
        <v>0</v>
      </c>
      <c r="X155" s="29">
        <f>SUMIFS(X$9:X$88,$B$9:$B$88,$B155,$C$9:$C$88,$C155)*'2-12'!$H$8</f>
        <v>0</v>
      </c>
      <c r="Y155" s="29">
        <f>SUMIFS(Y$9:Y$88,$B$9:$B$88,$B155,$C$9:$C$88,$C155)*'2-12'!$H$8</f>
        <v>0</v>
      </c>
      <c r="Z155" s="25">
        <f t="shared" si="15"/>
        <v>190677.25514793253</v>
      </c>
      <c r="AA155" s="41"/>
    </row>
    <row r="156" spans="1:27" s="19" customFormat="1" x14ac:dyDescent="0.2">
      <c r="A156" t="s">
        <v>43</v>
      </c>
      <c r="B156" s="88">
        <f t="shared" si="16"/>
        <v>335</v>
      </c>
      <c r="C156" s="88" t="s">
        <v>106</v>
      </c>
      <c r="D156" s="30">
        <f>SUMIFS(D$9:D$88,$B$9:$B$88,$B156,$C$9:$C$88,$C156)*'2-12'!$H$8</f>
        <v>13734.484655156642</v>
      </c>
      <c r="E156" s="30">
        <f>SUMIFS(E$9:E$88,$B$9:$B$88,$B156,$C$9:$C$88,$C156)*'2-12'!$H$8</f>
        <v>0</v>
      </c>
      <c r="F156" s="30">
        <f>SUMIFS(F$9:F$88,$B$9:$B$88,$B156,$C$9:$C$88,$C156)*'2-12'!$H$8</f>
        <v>0</v>
      </c>
      <c r="G156" s="30">
        <f>SUMIFS(G$9:G$88,$B$9:$B$88,$B156,$C$9:$C$88,$C156)*'2-12'!$H$8</f>
        <v>0</v>
      </c>
      <c r="H156" s="30">
        <f>SUMIFS(H$9:H$88,$B$9:$B$88,$B156,$C$9:$C$88,$C156)*'2-12'!$H$8</f>
        <v>0</v>
      </c>
      <c r="I156" s="30">
        <f>SUMIFS(I$9:I$88,$B$9:$B$88,$B156,$C$9:$C$88,$C156)*'2-12'!$H$8</f>
        <v>0</v>
      </c>
      <c r="J156" s="30">
        <f>SUMIFS(J$9:J$88,$B$9:$B$88,$B156,$C$9:$C$88,$C156)*'2-12'!$H$8</f>
        <v>0</v>
      </c>
      <c r="K156" s="30">
        <f>SUMIFS(K$9:K$88,$B$9:$B$88,$B156,$C$9:$C$88,$C156)*'2-12'!$H$8</f>
        <v>0</v>
      </c>
      <c r="L156" s="30">
        <f>SUMIFS(L$9:L$88,$B$9:$B$88,$B156,$C$9:$C$88,$C156)*'2-12'!$H$8</f>
        <v>0</v>
      </c>
      <c r="M156" s="30">
        <f>SUMIFS(M$9:M$88,$B$9:$B$88,$B156,$C$9:$C$88,$C156)*'2-12'!$H$8</f>
        <v>0</v>
      </c>
      <c r="N156" s="30">
        <f>SUMIFS(N$9:N$88,$B$9:$B$88,$B156,$C$9:$C$88,$C156)*'2-12'!$H$8</f>
        <v>-241.96347408619334</v>
      </c>
      <c r="O156" s="30">
        <f>SUMIFS(O$9:O$88,$B$9:$B$88,$B156,$C$9:$C$88,$C156)*'2-12'!$H$8</f>
        <v>0</v>
      </c>
      <c r="P156" s="30">
        <f>SUMIFS(P$9:P$88,$B$9:$B$88,$B156,$C$9:$C$88,$C156)*'2-12'!$H$8</f>
        <v>0</v>
      </c>
      <c r="Q156" s="30">
        <f>SUMIFS(Q$9:Q$88,$B$9:$B$88,$B156,$C$9:$C$88,$C156)*'2-12'!$H$8</f>
        <v>0</v>
      </c>
      <c r="R156" s="30">
        <f>SUMIFS(R$9:R$88,$B$9:$B$88,$B156,$C$9:$C$88,$C156)*'2-12'!$H$8</f>
        <v>0</v>
      </c>
      <c r="S156" s="24">
        <f t="shared" si="14"/>
        <v>13492.52118107045</v>
      </c>
      <c r="T156" s="27"/>
      <c r="U156" s="29">
        <f>SUMIFS(U$9:U$88,$B$9:$B$88,$B156,$C$9:$C$88,$C156)*'2-12'!$H$8</f>
        <v>0</v>
      </c>
      <c r="V156" s="29">
        <f>SUMIFS(V$9:V$88,$B$9:$B$88,$B156,$C$9:$C$88,$C156)*'2-12'!$H$8</f>
        <v>0</v>
      </c>
      <c r="W156" s="29">
        <f>SUMIFS(W$9:W$88,$B$9:$B$88,$B156,$C$9:$C$88,$C156)*'2-12'!$H$8</f>
        <v>0</v>
      </c>
      <c r="X156" s="29">
        <f>SUMIFS(X$9:X$88,$B$9:$B$88,$B156,$C$9:$C$88,$C156)*'2-12'!$H$8</f>
        <v>0</v>
      </c>
      <c r="Y156" s="29">
        <f>SUMIFS(Y$9:Y$88,$B$9:$B$88,$B156,$C$9:$C$88,$C156)*'2-12'!$H$8</f>
        <v>0</v>
      </c>
      <c r="Z156" s="25">
        <f t="shared" si="15"/>
        <v>13492.52118107045</v>
      </c>
      <c r="AA156" s="41"/>
    </row>
    <row r="157" spans="1:27" s="19" customFormat="1" x14ac:dyDescent="0.2">
      <c r="A157" t="s">
        <v>43</v>
      </c>
      <c r="B157" s="88">
        <f t="shared" si="16"/>
        <v>336</v>
      </c>
      <c r="C157" s="88" t="s">
        <v>105</v>
      </c>
      <c r="D157" s="30">
        <f>SUMIFS(D$9:D$88,$B$9:$B$88,$B157,$C$9:$C$88,$C157)*'2-12'!$H$8</f>
        <v>1856135.4497038957</v>
      </c>
      <c r="E157" s="30">
        <f>SUMIFS(E$9:E$88,$B$9:$B$88,$B157,$C$9:$C$88,$C157)*'2-12'!$H$8</f>
        <v>0</v>
      </c>
      <c r="F157" s="30">
        <f>SUMIFS(F$9:F$88,$B$9:$B$88,$B157,$C$9:$C$88,$C157)*'2-12'!$H$8</f>
        <v>0</v>
      </c>
      <c r="G157" s="30">
        <f>SUMIFS(G$9:G$88,$B$9:$B$88,$B157,$C$9:$C$88,$C157)*'2-12'!$H$8</f>
        <v>0</v>
      </c>
      <c r="H157" s="30">
        <f>SUMIFS(H$9:H$88,$B$9:$B$88,$B157,$C$9:$C$88,$C157)*'2-12'!$H$8</f>
        <v>0</v>
      </c>
      <c r="I157" s="30">
        <f>SUMIFS(I$9:I$88,$B$9:$B$88,$B157,$C$9:$C$88,$C157)*'2-12'!$H$8</f>
        <v>0</v>
      </c>
      <c r="J157" s="30">
        <f>SUMIFS(J$9:J$88,$B$9:$B$88,$B157,$C$9:$C$88,$C157)*'2-12'!$H$8</f>
        <v>0</v>
      </c>
      <c r="K157" s="30">
        <f>SUMIFS(K$9:K$88,$B$9:$B$88,$B157,$C$9:$C$88,$C157)*'2-12'!$H$8</f>
        <v>0</v>
      </c>
      <c r="L157" s="30">
        <f>SUMIFS(L$9:L$88,$B$9:$B$88,$B157,$C$9:$C$88,$C157)*'2-12'!$H$8</f>
        <v>0</v>
      </c>
      <c r="M157" s="30">
        <f>SUMIFS(M$9:M$88,$B$9:$B$88,$B157,$C$9:$C$88,$C157)*'2-12'!$H$8</f>
        <v>0</v>
      </c>
      <c r="N157" s="30">
        <f>SUMIFS(N$9:N$88,$B$9:$B$88,$B157,$C$9:$C$88,$C157)*'2-12'!$H$8</f>
        <v>10296.502723800048</v>
      </c>
      <c r="O157" s="30">
        <f>SUMIFS(O$9:O$88,$B$9:$B$88,$B157,$C$9:$C$88,$C157)*'2-12'!$H$8</f>
        <v>0</v>
      </c>
      <c r="P157" s="30">
        <f>SUMIFS(P$9:P$88,$B$9:$B$88,$B157,$C$9:$C$88,$C157)*'2-12'!$H$8</f>
        <v>0</v>
      </c>
      <c r="Q157" s="30">
        <f>SUMIFS(Q$9:Q$88,$B$9:$B$88,$B157,$C$9:$C$88,$C157)*'2-12'!$H$8</f>
        <v>0</v>
      </c>
      <c r="R157" s="30">
        <f>SUMIFS(R$9:R$88,$B$9:$B$88,$B157,$C$9:$C$88,$C157)*'2-12'!$H$8</f>
        <v>0</v>
      </c>
      <c r="S157" s="24">
        <f t="shared" si="14"/>
        <v>1866431.9524276957</v>
      </c>
      <c r="T157" s="27"/>
      <c r="U157" s="29">
        <f>SUMIFS(U$9:U$88,$B$9:$B$88,$B157,$C$9:$C$88,$C157)*'2-12'!$H$8</f>
        <v>0</v>
      </c>
      <c r="V157" s="29">
        <f>SUMIFS(V$9:V$88,$B$9:$B$88,$B157,$C$9:$C$88,$C157)*'2-12'!$H$8</f>
        <v>0</v>
      </c>
      <c r="W157" s="29">
        <f>SUMIFS(W$9:W$88,$B$9:$B$88,$B157,$C$9:$C$88,$C157)*'2-12'!$H$8</f>
        <v>0</v>
      </c>
      <c r="X157" s="29">
        <f>SUMIFS(X$9:X$88,$B$9:$B$88,$B157,$C$9:$C$88,$C157)*'2-12'!$H$8</f>
        <v>0</v>
      </c>
      <c r="Y157" s="29">
        <f>SUMIFS(Y$9:Y$88,$B$9:$B$88,$B157,$C$9:$C$88,$C157)*'2-12'!$H$8</f>
        <v>0</v>
      </c>
      <c r="Z157" s="25">
        <f t="shared" si="15"/>
        <v>1866431.9524276957</v>
      </c>
      <c r="AA157" s="41"/>
    </row>
    <row r="158" spans="1:27" s="19" customFormat="1" x14ac:dyDescent="0.2">
      <c r="A158" t="s">
        <v>43</v>
      </c>
      <c r="B158" s="88">
        <f t="shared" si="16"/>
        <v>336</v>
      </c>
      <c r="C158" s="88" t="s">
        <v>106</v>
      </c>
      <c r="D158" s="30">
        <f>SUMIFS(D$9:D$88,$B$9:$B$88,$B158,$C$9:$C$88,$C158)*'2-12'!$H$8</f>
        <v>246657.95399011369</v>
      </c>
      <c r="E158" s="30">
        <f>SUMIFS(E$9:E$88,$B$9:$B$88,$B158,$C$9:$C$88,$C158)*'2-12'!$H$8</f>
        <v>0</v>
      </c>
      <c r="F158" s="30">
        <f>SUMIFS(F$9:F$88,$B$9:$B$88,$B158,$C$9:$C$88,$C158)*'2-12'!$H$8</f>
        <v>0</v>
      </c>
      <c r="G158" s="30">
        <f>SUMIFS(G$9:G$88,$B$9:$B$88,$B158,$C$9:$C$88,$C158)*'2-12'!$H$8</f>
        <v>0</v>
      </c>
      <c r="H158" s="30">
        <f>SUMIFS(H$9:H$88,$B$9:$B$88,$B158,$C$9:$C$88,$C158)*'2-12'!$H$8</f>
        <v>0</v>
      </c>
      <c r="I158" s="30">
        <f>SUMIFS(I$9:I$88,$B$9:$B$88,$B158,$C$9:$C$88,$C158)*'2-12'!$H$8</f>
        <v>0</v>
      </c>
      <c r="J158" s="30">
        <f>SUMIFS(J$9:J$88,$B$9:$B$88,$B158,$C$9:$C$88,$C158)*'2-12'!$H$8</f>
        <v>0</v>
      </c>
      <c r="K158" s="30">
        <f>SUMIFS(K$9:K$88,$B$9:$B$88,$B158,$C$9:$C$88,$C158)*'2-12'!$H$8</f>
        <v>0</v>
      </c>
      <c r="L158" s="30">
        <f>SUMIFS(L$9:L$88,$B$9:$B$88,$B158,$C$9:$C$88,$C158)*'2-12'!$H$8</f>
        <v>0</v>
      </c>
      <c r="M158" s="30">
        <f>SUMIFS(M$9:M$88,$B$9:$B$88,$B158,$C$9:$C$88,$C158)*'2-12'!$H$8</f>
        <v>0</v>
      </c>
      <c r="N158" s="30">
        <f>SUMIFS(N$9:N$88,$B$9:$B$88,$B158,$C$9:$C$88,$C158)*'2-12'!$H$8</f>
        <v>3792.302848698389</v>
      </c>
      <c r="O158" s="30">
        <f>SUMIFS(O$9:O$88,$B$9:$B$88,$B158,$C$9:$C$88,$C158)*'2-12'!$H$8</f>
        <v>0</v>
      </c>
      <c r="P158" s="30">
        <f>SUMIFS(P$9:P$88,$B$9:$B$88,$B158,$C$9:$C$88,$C158)*'2-12'!$H$8</f>
        <v>0</v>
      </c>
      <c r="Q158" s="30">
        <f>SUMIFS(Q$9:Q$88,$B$9:$B$88,$B158,$C$9:$C$88,$C158)*'2-12'!$H$8</f>
        <v>0</v>
      </c>
      <c r="R158" s="30">
        <f>SUMIFS(R$9:R$88,$B$9:$B$88,$B158,$C$9:$C$88,$C158)*'2-12'!$H$8</f>
        <v>0</v>
      </c>
      <c r="S158" s="24">
        <f t="shared" si="14"/>
        <v>250450.25683881209</v>
      </c>
      <c r="T158" s="27"/>
      <c r="U158" s="29">
        <f>SUMIFS(U$9:U$88,$B$9:$B$88,$B158,$C$9:$C$88,$C158)*'2-12'!$H$8</f>
        <v>0</v>
      </c>
      <c r="V158" s="29">
        <f>SUMIFS(V$9:V$88,$B$9:$B$88,$B158,$C$9:$C$88,$C158)*'2-12'!$H$8</f>
        <v>0</v>
      </c>
      <c r="W158" s="29">
        <f>SUMIFS(W$9:W$88,$B$9:$B$88,$B158,$C$9:$C$88,$C158)*'2-12'!$H$8</f>
        <v>0</v>
      </c>
      <c r="X158" s="29">
        <f>SUMIFS(X$9:X$88,$B$9:$B$88,$B158,$C$9:$C$88,$C158)*'2-12'!$H$8</f>
        <v>0</v>
      </c>
      <c r="Y158" s="29">
        <f>SUMIFS(Y$9:Y$88,$B$9:$B$88,$B158,$C$9:$C$88,$C158)*'2-12'!$H$8</f>
        <v>0</v>
      </c>
      <c r="Z158" s="25">
        <f t="shared" si="15"/>
        <v>250450.25683881209</v>
      </c>
      <c r="AA158" s="41"/>
    </row>
    <row r="159" spans="1:27" s="19" customFormat="1" x14ac:dyDescent="0.2">
      <c r="A159" t="s">
        <v>43</v>
      </c>
      <c r="B159" s="88">
        <f t="shared" si="16"/>
        <v>340</v>
      </c>
      <c r="C159" s="88" t="s">
        <v>104</v>
      </c>
      <c r="D159" s="30">
        <f>SUMIFS(D$9:D$88,$B$9:$B$88,$B159,$C$9:$C$88,$C159)*'2-12'!$H$8</f>
        <v>940381.47049519606</v>
      </c>
      <c r="E159" s="30">
        <f>SUMIFS(E$9:E$88,$B$9:$B$88,$B159,$C$9:$C$88,$C159)*'2-12'!$H$8</f>
        <v>0</v>
      </c>
      <c r="F159" s="30">
        <f>SUMIFS(F$9:F$88,$B$9:$B$88,$B159,$C$9:$C$88,$C159)*'2-12'!$H$8</f>
        <v>0</v>
      </c>
      <c r="G159" s="30">
        <f>SUMIFS(G$9:G$88,$B$9:$B$88,$B159,$C$9:$C$88,$C159)*'2-12'!$H$8</f>
        <v>0</v>
      </c>
      <c r="H159" s="30">
        <f>SUMIFS(H$9:H$88,$B$9:$B$88,$B159,$C$9:$C$88,$C159)*'2-12'!$H$8</f>
        <v>0</v>
      </c>
      <c r="I159" s="30">
        <f>SUMIFS(I$9:I$88,$B$9:$B$88,$B159,$C$9:$C$88,$C159)*'2-12'!$H$8</f>
        <v>0</v>
      </c>
      <c r="J159" s="30">
        <f>SUMIFS(J$9:J$88,$B$9:$B$88,$B159,$C$9:$C$88,$C159)*'2-12'!$H$8</f>
        <v>0</v>
      </c>
      <c r="K159" s="30">
        <f>SUMIFS(K$9:K$88,$B$9:$B$88,$B159,$C$9:$C$88,$C159)*'2-12'!$H$8</f>
        <v>0</v>
      </c>
      <c r="L159" s="30">
        <f>SUMIFS(L$9:L$88,$B$9:$B$88,$B159,$C$9:$C$88,$C159)*'2-12'!$H$8</f>
        <v>0</v>
      </c>
      <c r="M159" s="30">
        <f>SUMIFS(M$9:M$88,$B$9:$B$88,$B159,$C$9:$C$88,$C159)*'2-12'!$H$8</f>
        <v>0</v>
      </c>
      <c r="N159" s="30">
        <f>SUMIFS(N$9:N$88,$B$9:$B$88,$B159,$C$9:$C$88,$C159)*'2-12'!$H$8</f>
        <v>13388.301991081808</v>
      </c>
      <c r="O159" s="30">
        <f>SUMIFS(O$9:O$88,$B$9:$B$88,$B159,$C$9:$C$88,$C159)*'2-12'!$H$8</f>
        <v>0</v>
      </c>
      <c r="P159" s="30">
        <f>SUMIFS(P$9:P$88,$B$9:$B$88,$B159,$C$9:$C$88,$C159)*'2-12'!$H$8</f>
        <v>0</v>
      </c>
      <c r="Q159" s="30">
        <f>SUMIFS(Q$9:Q$88,$B$9:$B$88,$B159,$C$9:$C$88,$C159)*'2-12'!$H$8</f>
        <v>0</v>
      </c>
      <c r="R159" s="30">
        <f>SUMIFS(R$9:R$88,$B$9:$B$88,$B159,$C$9:$C$88,$C159)*'2-12'!$H$8</f>
        <v>0</v>
      </c>
      <c r="S159" s="24">
        <f t="shared" si="14"/>
        <v>953769.77248627786</v>
      </c>
      <c r="T159" s="27"/>
      <c r="U159" s="29">
        <f>SUMIFS(U$9:U$88,$B$9:$B$88,$B159,$C$9:$C$88,$C159)*'2-12'!$H$8</f>
        <v>0</v>
      </c>
      <c r="V159" s="29">
        <f>SUMIFS(V$9:V$88,$B$9:$B$88,$B159,$C$9:$C$88,$C159)*'2-12'!$H$8</f>
        <v>0</v>
      </c>
      <c r="W159" s="29">
        <f>SUMIFS(W$9:W$88,$B$9:$B$88,$B159,$C$9:$C$88,$C159)*'2-12'!$H$8</f>
        <v>0</v>
      </c>
      <c r="X159" s="29">
        <f>SUMIFS(X$9:X$88,$B$9:$B$88,$B159,$C$9:$C$88,$C159)*'2-12'!$H$8</f>
        <v>0</v>
      </c>
      <c r="Y159" s="29">
        <f>SUMIFS(Y$9:Y$88,$B$9:$B$88,$B159,$C$9:$C$88,$C159)*'2-12'!$H$8</f>
        <v>0</v>
      </c>
      <c r="Z159" s="25">
        <f t="shared" si="15"/>
        <v>953769.77248627786</v>
      </c>
      <c r="AA159" s="41"/>
    </row>
    <row r="160" spans="1:27" s="19" customFormat="1" x14ac:dyDescent="0.2">
      <c r="A160" t="s">
        <v>43</v>
      </c>
      <c r="B160" s="88">
        <f t="shared" si="16"/>
        <v>341</v>
      </c>
      <c r="C160" s="88" t="s">
        <v>104</v>
      </c>
      <c r="D160" s="30">
        <f>SUMIFS(D$9:D$88,$B$9:$B$88,$B160,$C$9:$C$88,$C160)*'2-12'!$H$8</f>
        <v>7781340.1907485807</v>
      </c>
      <c r="E160" s="30">
        <f>SUMIFS(E$9:E$88,$B$9:$B$88,$B160,$C$9:$C$88,$C160)*'2-12'!$H$8</f>
        <v>0</v>
      </c>
      <c r="F160" s="30">
        <f>SUMIFS(F$9:F$88,$B$9:$B$88,$B160,$C$9:$C$88,$C160)*'2-12'!$H$8</f>
        <v>0</v>
      </c>
      <c r="G160" s="30">
        <f>SUMIFS(G$9:G$88,$B$9:$B$88,$B160,$C$9:$C$88,$C160)*'2-12'!$H$8</f>
        <v>0</v>
      </c>
      <c r="H160" s="30">
        <f>SUMIFS(H$9:H$88,$B$9:$B$88,$B160,$C$9:$C$88,$C160)*'2-12'!$H$8</f>
        <v>0</v>
      </c>
      <c r="I160" s="30">
        <f>SUMIFS(I$9:I$88,$B$9:$B$88,$B160,$C$9:$C$88,$C160)*'2-12'!$H$8</f>
        <v>0</v>
      </c>
      <c r="J160" s="30">
        <f>SUMIFS(J$9:J$88,$B$9:$B$88,$B160,$C$9:$C$88,$C160)*'2-12'!$H$8</f>
        <v>0</v>
      </c>
      <c r="K160" s="30">
        <f>SUMIFS(K$9:K$88,$B$9:$B$88,$B160,$C$9:$C$88,$C160)*'2-12'!$H$8</f>
        <v>0</v>
      </c>
      <c r="L160" s="30">
        <f>SUMIFS(L$9:L$88,$B$9:$B$88,$B160,$C$9:$C$88,$C160)*'2-12'!$H$8</f>
        <v>0</v>
      </c>
      <c r="M160" s="30">
        <f>SUMIFS(M$9:M$88,$B$9:$B$88,$B160,$C$9:$C$88,$C160)*'2-12'!$H$8</f>
        <v>0</v>
      </c>
      <c r="N160" s="30">
        <f>SUMIFS(N$9:N$88,$B$9:$B$88,$B160,$C$9:$C$88,$C160)*'2-12'!$H$8</f>
        <v>52981.569152077602</v>
      </c>
      <c r="O160" s="30">
        <f>SUMIFS(O$9:O$88,$B$9:$B$88,$B160,$C$9:$C$88,$C160)*'2-12'!$H$8</f>
        <v>0</v>
      </c>
      <c r="P160" s="30">
        <f>SUMIFS(P$9:P$88,$B$9:$B$88,$B160,$C$9:$C$88,$C160)*'2-12'!$H$8</f>
        <v>0</v>
      </c>
      <c r="Q160" s="30">
        <f>SUMIFS(Q$9:Q$88,$B$9:$B$88,$B160,$C$9:$C$88,$C160)*'2-12'!$H$8</f>
        <v>0</v>
      </c>
      <c r="R160" s="30">
        <f>SUMIFS(R$9:R$88,$B$9:$B$88,$B160,$C$9:$C$88,$C160)*'2-12'!$H$8</f>
        <v>0</v>
      </c>
      <c r="S160" s="24">
        <f t="shared" si="14"/>
        <v>7834321.7599006584</v>
      </c>
      <c r="T160" s="27"/>
      <c r="U160" s="29">
        <f>SUMIFS(U$9:U$88,$B$9:$B$88,$B160,$C$9:$C$88,$C160)*'2-12'!$H$8</f>
        <v>0</v>
      </c>
      <c r="V160" s="29">
        <f>SUMIFS(V$9:V$88,$B$9:$B$88,$B160,$C$9:$C$88,$C160)*'2-12'!$H$8</f>
        <v>0</v>
      </c>
      <c r="W160" s="29">
        <f>SUMIFS(W$9:W$88,$B$9:$B$88,$B160,$C$9:$C$88,$C160)*'2-12'!$H$8</f>
        <v>0</v>
      </c>
      <c r="X160" s="29">
        <f>SUMIFS(X$9:X$88,$B$9:$B$88,$B160,$C$9:$C$88,$C160)*'2-12'!$H$8</f>
        <v>0</v>
      </c>
      <c r="Y160" s="29">
        <f>SUMIFS(Y$9:Y$88,$B$9:$B$88,$B160,$C$9:$C$88,$C160)*'2-12'!$H$8</f>
        <v>0</v>
      </c>
      <c r="Z160" s="25">
        <f t="shared" si="15"/>
        <v>7834321.7599006584</v>
      </c>
      <c r="AA160" s="41"/>
    </row>
    <row r="161" spans="1:27" s="19" customFormat="1" x14ac:dyDescent="0.2">
      <c r="A161" t="s">
        <v>43</v>
      </c>
      <c r="B161" s="88">
        <f>B75</f>
        <v>343</v>
      </c>
      <c r="C161" s="88" t="s">
        <v>104</v>
      </c>
      <c r="D161" s="30">
        <f>SUMIFS(D$9:D$88,$B$9:$B$88,$B161,$C$9:$C$88,$C161)*'2-12'!$H$8</f>
        <v>230099234.97897044</v>
      </c>
      <c r="E161" s="30">
        <f>SUMIFS(E$9:E$88,$B$9:$B$88,$B161,$C$9:$C$88,$C161)*'2-12'!$H$8</f>
        <v>0</v>
      </c>
      <c r="F161" s="30">
        <f>SUMIFS(F$9:F$88,$B$9:$B$88,$B161,$C$9:$C$88,$C161)*'2-12'!$H$8</f>
        <v>0</v>
      </c>
      <c r="G161" s="30">
        <f>SUMIFS(G$9:G$88,$B$9:$B$88,$B161,$C$9:$C$88,$C161)*'2-12'!$H$8</f>
        <v>0</v>
      </c>
      <c r="H161" s="30">
        <f>SUMIFS(H$9:H$88,$B$9:$B$88,$B161,$C$9:$C$88,$C161)*'2-12'!$H$8</f>
        <v>0</v>
      </c>
      <c r="I161" s="30">
        <f>SUMIFS(I$9:I$88,$B$9:$B$88,$B161,$C$9:$C$88,$C161)*'2-12'!$H$8</f>
        <v>0</v>
      </c>
      <c r="J161" s="30">
        <f>SUMIFS(J$9:J$88,$B$9:$B$88,$B161,$C$9:$C$88,$C161)*'2-12'!$H$8</f>
        <v>0</v>
      </c>
      <c r="K161" s="30">
        <f>SUMIFS(K$9:K$88,$B$9:$B$88,$B161,$C$9:$C$88,$C161)*'2-12'!$H$8</f>
        <v>0</v>
      </c>
      <c r="L161" s="30">
        <f>SUMIFS(L$9:L$88,$B$9:$B$88,$B161,$C$9:$C$88,$C161)*'2-12'!$H$8</f>
        <v>0</v>
      </c>
      <c r="M161" s="30">
        <f>SUMIFS(M$9:M$88,$B$9:$B$88,$B161,$C$9:$C$88,$C161)*'2-12'!$H$8</f>
        <v>0</v>
      </c>
      <c r="N161" s="30">
        <f>SUMIFS(N$9:N$88,$B$9:$B$88,$B161,$C$9:$C$88,$C161)*'2-12'!$H$8</f>
        <v>695502.27257001167</v>
      </c>
      <c r="O161" s="30">
        <f>SUMIFS(O$9:O$88,$B$9:$B$88,$B161,$C$9:$C$88,$C161)*'2-12'!$H$8</f>
        <v>6778002.3324325392</v>
      </c>
      <c r="P161" s="30">
        <f>SUMIFS(P$9:P$88,$B$9:$B$88,$B161,$C$9:$C$88,$C161)*'2-12'!$H$8</f>
        <v>0</v>
      </c>
      <c r="Q161" s="30">
        <f>SUMIFS(Q$9:Q$88,$B$9:$B$88,$B161,$C$9:$C$88,$C161)*'2-12'!$H$8</f>
        <v>2321668.5741803152</v>
      </c>
      <c r="R161" s="30">
        <f>SUMIFS(R$9:R$88,$B$9:$B$88,$B161,$C$9:$C$88,$C161)*'2-12'!$H$8</f>
        <v>49320.216313840814</v>
      </c>
      <c r="S161" s="24">
        <f t="shared" ref="S161:S172" si="17">SUM(D161:R161)</f>
        <v>239943728.37446713</v>
      </c>
      <c r="T161" s="27"/>
      <c r="U161" s="29">
        <f>SUMIFS(U$9:U$88,$B$9:$B$88,$B161,$C$9:$C$88,$C161)*'2-12'!$H$8</f>
        <v>0</v>
      </c>
      <c r="V161" s="29">
        <f>SUMIFS(V$9:V$88,$B$9:$B$88,$B161,$C$9:$C$88,$C161)*'2-12'!$H$8</f>
        <v>3334929.0888991915</v>
      </c>
      <c r="W161" s="29">
        <f>SUMIFS(W$9:W$88,$B$9:$B$88,$B161,$C$9:$C$88,$C161)*'2-12'!$H$8</f>
        <v>0</v>
      </c>
      <c r="X161" s="29">
        <f>SUMIFS(X$9:X$88,$B$9:$B$88,$B161,$C$9:$C$88,$C161)*'2-12'!$H$8</f>
        <v>0</v>
      </c>
      <c r="Y161" s="29">
        <f>SUMIFS(Y$9:Y$88,$B$9:$B$88,$B161,$C$9:$C$88,$C161)*'2-12'!$H$8</f>
        <v>56661694.029025115</v>
      </c>
      <c r="Z161" s="25">
        <f t="shared" ref="Z161:Z172" si="18">SUM(U161:Y161,S161)</f>
        <v>299940351.49239147</v>
      </c>
      <c r="AA161" s="41"/>
    </row>
    <row r="162" spans="1:27" s="19" customFormat="1" x14ac:dyDescent="0.2">
      <c r="A162" t="s">
        <v>43</v>
      </c>
      <c r="B162" s="88">
        <f>B76</f>
        <v>344</v>
      </c>
      <c r="C162" s="88" t="s">
        <v>104</v>
      </c>
      <c r="D162" s="29">
        <f>SUMIFS(D$9:D$88,$B$9:$B$88,$B162,$C$9:$C$88,$C162)*'2-12'!$H$8</f>
        <v>13181372.948356409</v>
      </c>
      <c r="E162" s="29">
        <f>SUMIFS(E$9:E$88,$B$9:$B$88,$B162,$C$9:$C$88,$C162)*'2-12'!$H$8</f>
        <v>0</v>
      </c>
      <c r="F162" s="29">
        <f>SUMIFS(F$9:F$88,$B$9:$B$88,$B162,$C$9:$C$88,$C162)*'2-12'!$H$8</f>
        <v>0</v>
      </c>
      <c r="G162" s="29">
        <f>SUMIFS(G$9:G$88,$B$9:$B$88,$B162,$C$9:$C$88,$C162)*'2-12'!$H$8</f>
        <v>0</v>
      </c>
      <c r="H162" s="29">
        <f>SUMIFS(H$9:H$88,$B$9:$B$88,$B162,$C$9:$C$88,$C162)*'2-12'!$H$8</f>
        <v>0</v>
      </c>
      <c r="I162" s="29">
        <f>SUMIFS(I$9:I$88,$B$9:$B$88,$B162,$C$9:$C$88,$C162)*'2-12'!$H$8</f>
        <v>0</v>
      </c>
      <c r="J162" s="29">
        <f>SUMIFS(J$9:J$88,$B$9:$B$88,$B162,$C$9:$C$88,$C162)*'2-12'!$H$8</f>
        <v>0</v>
      </c>
      <c r="K162" s="29">
        <f>SUMIFS(K$9:K$88,$B$9:$B$88,$B162,$C$9:$C$88,$C162)*'2-12'!$H$8</f>
        <v>0</v>
      </c>
      <c r="L162" s="29">
        <f>SUMIFS(L$9:L$88,$B$9:$B$88,$B162,$C$9:$C$88,$C162)*'2-12'!$H$8</f>
        <v>0</v>
      </c>
      <c r="M162" s="29">
        <f>SUMIFS(M$9:M$88,$B$9:$B$88,$B162,$C$9:$C$88,$C162)*'2-12'!$H$8</f>
        <v>0</v>
      </c>
      <c r="N162" s="29">
        <f>SUMIFS(N$9:N$88,$B$9:$B$88,$B162,$C$9:$C$88,$C162)*'2-12'!$H$8</f>
        <v>45100.29336003049</v>
      </c>
      <c r="O162" s="29">
        <f>SUMIFS(O$9:O$88,$B$9:$B$88,$B162,$C$9:$C$88,$C162)*'2-12'!$H$8</f>
        <v>0</v>
      </c>
      <c r="P162" s="30">
        <f>SUMIFS(P$9:P$88,$B$9:$B$88,$B162,$C$9:$C$88,$C162)*'2-12'!$H$8</f>
        <v>0</v>
      </c>
      <c r="Q162" s="29">
        <f>SUMIFS(Q$9:Q$88,$B$9:$B$88,$B162,$C$9:$C$88,$C162)*'2-12'!$H$8</f>
        <v>0</v>
      </c>
      <c r="R162" s="29">
        <f>SUMIFS(R$9:R$88,$B$9:$B$88,$B162,$C$9:$C$88,$C162)*'2-12'!$H$8</f>
        <v>0</v>
      </c>
      <c r="S162" s="24">
        <f t="shared" si="17"/>
        <v>13226473.241716439</v>
      </c>
      <c r="T162" s="27"/>
      <c r="U162" s="29">
        <f>SUMIFS(U$9:U$88,$B$9:$B$88,$B162,$C$9:$C$88,$C162)*'2-12'!$H$8</f>
        <v>0</v>
      </c>
      <c r="V162" s="29">
        <f>SUMIFS(V$9:V$88,$B$9:$B$88,$B162,$C$9:$C$88,$C162)*'2-12'!$H$8</f>
        <v>0</v>
      </c>
      <c r="W162" s="29">
        <f>SUMIFS(W$9:W$88,$B$9:$B$88,$B162,$C$9:$C$88,$C162)*'2-12'!$H$8</f>
        <v>0</v>
      </c>
      <c r="X162" s="29">
        <f>SUMIFS(X$9:X$88,$B$9:$B$88,$B162,$C$9:$C$88,$C162)*'2-12'!$H$8</f>
        <v>0</v>
      </c>
      <c r="Y162" s="29">
        <f>SUMIFS(Y$9:Y$88,$B$9:$B$88,$B162,$C$9:$C$88,$C162)*'2-12'!$H$8</f>
        <v>0</v>
      </c>
      <c r="Z162" s="25">
        <f t="shared" si="18"/>
        <v>13226473.241716439</v>
      </c>
      <c r="AA162" s="41"/>
    </row>
    <row r="163" spans="1:27" s="19" customFormat="1" x14ac:dyDescent="0.2">
      <c r="A163" t="s">
        <v>43</v>
      </c>
      <c r="B163" s="88">
        <f t="shared" ref="B163:B168" si="19">B78</f>
        <v>345</v>
      </c>
      <c r="C163" s="88" t="s">
        <v>104</v>
      </c>
      <c r="D163" s="30">
        <f>SUMIFS(D$9:D$88,$B$9:$B$88,$B163,$C$9:$C$88,$C163)*'2-12'!$H$8</f>
        <v>19217153.621317793</v>
      </c>
      <c r="E163" s="30">
        <f>SUMIFS(E$9:E$88,$B$9:$B$88,$B163,$C$9:$C$88,$C163)*'2-12'!$H$8</f>
        <v>0</v>
      </c>
      <c r="F163" s="30">
        <f>SUMIFS(F$9:F$88,$B$9:$B$88,$B163,$C$9:$C$88,$C163)*'2-12'!$H$8</f>
        <v>0</v>
      </c>
      <c r="G163" s="30">
        <f>SUMIFS(G$9:G$88,$B$9:$B$88,$B163,$C$9:$C$88,$C163)*'2-12'!$H$8</f>
        <v>0</v>
      </c>
      <c r="H163" s="30">
        <f>SUMIFS(H$9:H$88,$B$9:$B$88,$B163,$C$9:$C$88,$C163)*'2-12'!$H$8</f>
        <v>0</v>
      </c>
      <c r="I163" s="30">
        <f>SUMIFS(I$9:I$88,$B$9:$B$88,$B163,$C$9:$C$88,$C163)*'2-12'!$H$8</f>
        <v>0</v>
      </c>
      <c r="J163" s="30">
        <f>SUMIFS(J$9:J$88,$B$9:$B$88,$B163,$C$9:$C$88,$C163)*'2-12'!$H$8</f>
        <v>0</v>
      </c>
      <c r="K163" s="30">
        <f>SUMIFS(K$9:K$88,$B$9:$B$88,$B163,$C$9:$C$88,$C163)*'2-12'!$H$8</f>
        <v>0</v>
      </c>
      <c r="L163" s="30">
        <f>SUMIFS(L$9:L$88,$B$9:$B$88,$B163,$C$9:$C$88,$C163)*'2-12'!$H$8</f>
        <v>0</v>
      </c>
      <c r="M163" s="30">
        <f>SUMIFS(M$9:M$88,$B$9:$B$88,$B163,$C$9:$C$88,$C163)*'2-12'!$H$8</f>
        <v>0</v>
      </c>
      <c r="N163" s="30">
        <f>SUMIFS(N$9:N$88,$B$9:$B$88,$B163,$C$9:$C$88,$C163)*'2-12'!$H$8</f>
        <v>21638.666054486905</v>
      </c>
      <c r="O163" s="30">
        <f>SUMIFS(O$9:O$88,$B$9:$B$88,$B163,$C$9:$C$88,$C163)*'2-12'!$H$8</f>
        <v>0</v>
      </c>
      <c r="P163" s="30">
        <f>SUMIFS(P$9:P$88,$B$9:$B$88,$B163,$C$9:$C$88,$C163)*'2-12'!$H$8</f>
        <v>0</v>
      </c>
      <c r="Q163" s="30">
        <f>SUMIFS(Q$9:Q$88,$B$9:$B$88,$B163,$C$9:$C$88,$C163)*'2-12'!$H$8</f>
        <v>0</v>
      </c>
      <c r="R163" s="30">
        <f>SUMIFS(R$9:R$88,$B$9:$B$88,$B163,$C$9:$C$88,$C163)*'2-12'!$H$8</f>
        <v>0</v>
      </c>
      <c r="S163" s="24">
        <f t="shared" si="17"/>
        <v>19238792.28737228</v>
      </c>
      <c r="T163" s="27"/>
      <c r="U163" s="29">
        <f>SUMIFS(U$9:U$88,$B$9:$B$88,$B163,$C$9:$C$88,$C163)*'2-12'!$H$8</f>
        <v>0</v>
      </c>
      <c r="V163" s="29">
        <f>SUMIFS(V$9:V$88,$B$9:$B$88,$B163,$C$9:$C$88,$C163)*'2-12'!$H$8</f>
        <v>0</v>
      </c>
      <c r="W163" s="29">
        <f>SUMIFS(W$9:W$88,$B$9:$B$88,$B163,$C$9:$C$88,$C163)*'2-12'!$H$8</f>
        <v>0</v>
      </c>
      <c r="X163" s="29">
        <f>SUMIFS(X$9:X$88,$B$9:$B$88,$B163,$C$9:$C$88,$C163)*'2-12'!$H$8</f>
        <v>0</v>
      </c>
      <c r="Y163" s="29">
        <f>SUMIFS(Y$9:Y$88,$B$9:$B$88,$B163,$C$9:$C$88,$C163)*'2-12'!$H$8</f>
        <v>0</v>
      </c>
      <c r="Z163" s="25">
        <f t="shared" si="18"/>
        <v>19238792.28737228</v>
      </c>
      <c r="AA163" s="41"/>
    </row>
    <row r="164" spans="1:27" s="19" customFormat="1" x14ac:dyDescent="0.2">
      <c r="A164" t="s">
        <v>43</v>
      </c>
      <c r="B164" s="88">
        <f t="shared" si="19"/>
        <v>346</v>
      </c>
      <c r="C164" s="88" t="s">
        <v>104</v>
      </c>
      <c r="D164" s="30">
        <f>SUMIFS(D$9:D$88,$B$9:$B$88,$B164,$C$9:$C$88,$C164)*'2-12'!$H$8</f>
        <v>937995.17145221308</v>
      </c>
      <c r="E164" s="30">
        <f>SUMIFS(E$9:E$88,$B$9:$B$88,$B164,$C$9:$C$88,$C164)*'2-12'!$H$8</f>
        <v>0</v>
      </c>
      <c r="F164" s="30">
        <f>SUMIFS(F$9:F$88,$B$9:$B$88,$B164,$C$9:$C$88,$C164)*'2-12'!$H$8</f>
        <v>0</v>
      </c>
      <c r="G164" s="30">
        <f>SUMIFS(G$9:G$88,$B$9:$B$88,$B164,$C$9:$C$88,$C164)*'2-12'!$H$8</f>
        <v>0</v>
      </c>
      <c r="H164" s="30">
        <f>SUMIFS(H$9:H$88,$B$9:$B$88,$B164,$C$9:$C$88,$C164)*'2-12'!$H$8</f>
        <v>0</v>
      </c>
      <c r="I164" s="30">
        <f>SUMIFS(I$9:I$88,$B$9:$B$88,$B164,$C$9:$C$88,$C164)*'2-12'!$H$8</f>
        <v>0</v>
      </c>
      <c r="J164" s="30">
        <f>SUMIFS(J$9:J$88,$B$9:$B$88,$B164,$C$9:$C$88,$C164)*'2-12'!$H$8</f>
        <v>0</v>
      </c>
      <c r="K164" s="30">
        <f>SUMIFS(K$9:K$88,$B$9:$B$88,$B164,$C$9:$C$88,$C164)*'2-12'!$H$8</f>
        <v>0</v>
      </c>
      <c r="L164" s="30">
        <f>SUMIFS(L$9:L$88,$B$9:$B$88,$B164,$C$9:$C$88,$C164)*'2-12'!$H$8</f>
        <v>0</v>
      </c>
      <c r="M164" s="30">
        <f>SUMIFS(M$9:M$88,$B$9:$B$88,$B164,$C$9:$C$88,$C164)*'2-12'!$H$8</f>
        <v>0</v>
      </c>
      <c r="N164" s="30">
        <f>SUMIFS(N$9:N$88,$B$9:$B$88,$B164,$C$9:$C$88,$C164)*'2-12'!$H$8</f>
        <v>6275.0997195274986</v>
      </c>
      <c r="O164" s="30">
        <f>SUMIFS(O$9:O$88,$B$9:$B$88,$B164,$C$9:$C$88,$C164)*'2-12'!$H$8</f>
        <v>0</v>
      </c>
      <c r="P164" s="30">
        <f>SUMIFS(P$9:P$88,$B$9:$B$88,$B164,$C$9:$C$88,$C164)*'2-12'!$H$8</f>
        <v>0</v>
      </c>
      <c r="Q164" s="30">
        <f>SUMIFS(Q$9:Q$88,$B$9:$B$88,$B164,$C$9:$C$88,$C164)*'2-12'!$H$8</f>
        <v>0</v>
      </c>
      <c r="R164" s="30">
        <f>SUMIFS(R$9:R$88,$B$9:$B$88,$B164,$C$9:$C$88,$C164)*'2-12'!$H$8</f>
        <v>0</v>
      </c>
      <c r="S164" s="24">
        <f t="shared" si="17"/>
        <v>944270.27117174061</v>
      </c>
      <c r="T164" s="27"/>
      <c r="U164" s="29">
        <f>SUMIFS(U$9:U$88,$B$9:$B$88,$B164,$C$9:$C$88,$C164)*'2-12'!$H$8</f>
        <v>0</v>
      </c>
      <c r="V164" s="29">
        <f>SUMIFS(V$9:V$88,$B$9:$B$88,$B164,$C$9:$C$88,$C164)*'2-12'!$H$8</f>
        <v>0</v>
      </c>
      <c r="W164" s="29">
        <f>SUMIFS(W$9:W$88,$B$9:$B$88,$B164,$C$9:$C$88,$C164)*'2-12'!$H$8</f>
        <v>0</v>
      </c>
      <c r="X164" s="29">
        <f>SUMIFS(X$9:X$88,$B$9:$B$88,$B164,$C$9:$C$88,$C164)*'2-12'!$H$8</f>
        <v>0</v>
      </c>
      <c r="Y164" s="29">
        <f>SUMIFS(Y$9:Y$88,$B$9:$B$88,$B164,$C$9:$C$88,$C164)*'2-12'!$H$8</f>
        <v>0</v>
      </c>
      <c r="Z164" s="25">
        <f t="shared" si="18"/>
        <v>944270.27117174061</v>
      </c>
      <c r="AA164" s="41"/>
    </row>
    <row r="165" spans="1:27" s="19" customFormat="1" x14ac:dyDescent="0.2">
      <c r="A165" t="s">
        <v>24</v>
      </c>
      <c r="B165" s="88" t="str">
        <f t="shared" si="19"/>
        <v>108HP</v>
      </c>
      <c r="C165" s="88" t="s">
        <v>104</v>
      </c>
      <c r="D165" s="30">
        <f>SUMIFS(D$9:D$88,$B$9:$B$88,$B165,$C$9:$C$88,$C165)*'2-12'!$H$8</f>
        <v>0</v>
      </c>
      <c r="E165" s="30">
        <f>SUMIFS(E$9:E$88,$B$9:$B$88,$B165,$C$9:$C$88,$C165)*'2-12'!$H$8</f>
        <v>0</v>
      </c>
      <c r="F165" s="30">
        <f>SUMIFS(F$9:F$88,$B$9:$B$88,$B165,$C$9:$C$88,$C165)*'2-12'!$H$8</f>
        <v>0</v>
      </c>
      <c r="G165" s="30">
        <f>SUMIFS(G$9:G$88,$B$9:$B$88,$B165,$C$9:$C$88,$C165)*'2-12'!$H$8</f>
        <v>0</v>
      </c>
      <c r="H165" s="30">
        <f>SUMIFS(H$9:H$88,$B$9:$B$88,$B165,$C$9:$C$88,$C165)*'2-12'!$H$8</f>
        <v>0</v>
      </c>
      <c r="I165" s="30">
        <f>SUMIFS(I$9:I$88,$B$9:$B$88,$B165,$C$9:$C$88,$C165)*'2-12'!$H$8</f>
        <v>0</v>
      </c>
      <c r="J165" s="30">
        <f>SUMIFS(J$9:J$88,$B$9:$B$88,$B165,$C$9:$C$88,$C165)*'2-12'!$H$8</f>
        <v>0</v>
      </c>
      <c r="K165" s="30">
        <f>SUMIFS(K$9:K$88,$B$9:$B$88,$B165,$C$9:$C$88,$C165)*'2-12'!$H$8</f>
        <v>0</v>
      </c>
      <c r="L165" s="30">
        <f>SUMIFS(L$9:L$88,$B$9:$B$88,$B165,$C$9:$C$88,$C165)*'2-12'!$H$8</f>
        <v>0</v>
      </c>
      <c r="M165" s="30">
        <f>SUMIFS(M$9:M$88,$B$9:$B$88,$B165,$C$9:$C$88,$C165)*'2-12'!$H$8</f>
        <v>0</v>
      </c>
      <c r="N165" s="30">
        <f>SUMIFS(N$9:N$88,$B$9:$B$88,$B165,$C$9:$C$88,$C165)*'2-12'!$H$8</f>
        <v>0</v>
      </c>
      <c r="O165" s="30">
        <f>SUMIFS(O$9:O$88,$B$9:$B$88,$B165,$C$9:$C$88,$C165)*'2-12'!$H$8</f>
        <v>0</v>
      </c>
      <c r="P165" s="30">
        <f>SUMIFS(P$9:P$88,$B$9:$B$88,$B165,$C$9:$C$88,$C165)*'2-12'!$H$8</f>
        <v>90668.783574979927</v>
      </c>
      <c r="Q165" s="30">
        <f>SUMIFS(Q$9:Q$88,$B$9:$B$88,$B165,$C$9:$C$88,$C165)*'2-12'!$H$8</f>
        <v>0</v>
      </c>
      <c r="R165" s="30">
        <f>SUMIFS(R$9:R$88,$B$9:$B$88,$B165,$C$9:$C$88,$C165)*'2-12'!$H$8</f>
        <v>0</v>
      </c>
      <c r="S165" s="24">
        <f t="shared" si="17"/>
        <v>90668.783574979927</v>
      </c>
      <c r="T165" s="27"/>
      <c r="U165" s="29">
        <f>SUMIFS(U$9:U$88,$B$9:$B$88,$B165,$C$9:$C$88,$C165)*'2-12'!$H$8</f>
        <v>0</v>
      </c>
      <c r="V165" s="29">
        <f>SUMIFS(V$9:V$88,$B$9:$B$88,$B165,$C$9:$C$88,$C165)*'2-12'!$H$8</f>
        <v>0</v>
      </c>
      <c r="W165" s="29">
        <f>SUMIFS(W$9:W$88,$B$9:$B$88,$B165,$C$9:$C$88,$C165)*'2-12'!$H$8</f>
        <v>0</v>
      </c>
      <c r="X165" s="29">
        <f>SUMIFS(X$9:X$88,$B$9:$B$88,$B165,$C$9:$C$88,$C165)*'2-12'!$H$8</f>
        <v>0</v>
      </c>
      <c r="Y165" s="29">
        <f>SUMIFS(Y$9:Y$88,$B$9:$B$88,$B165,$C$9:$C$88,$C165)*'2-12'!$H$8</f>
        <v>0</v>
      </c>
      <c r="Z165" s="25">
        <f t="shared" si="18"/>
        <v>90668.783574979927</v>
      </c>
      <c r="AA165" s="41"/>
    </row>
    <row r="166" spans="1:27" s="19" customFormat="1" x14ac:dyDescent="0.2">
      <c r="A166" t="s">
        <v>24</v>
      </c>
      <c r="B166" s="88" t="str">
        <f t="shared" si="19"/>
        <v>108HP</v>
      </c>
      <c r="C166" s="88" t="s">
        <v>105</v>
      </c>
      <c r="D166" s="30">
        <f>SUMIFS(D$9:D$88,$B$9:$B$88,$B166,$C$9:$C$88,$C166)*'2-12'!$H$8</f>
        <v>-32972346.009195164</v>
      </c>
      <c r="E166" s="30">
        <f>SUMIFS(E$9:E$88,$B$9:$B$88,$B166,$C$9:$C$88,$C166)*'2-12'!$H$8</f>
        <v>0</v>
      </c>
      <c r="F166" s="30">
        <f>SUMIFS(F$9:F$88,$B$9:$B$88,$B166,$C$9:$C$88,$C166)*'2-12'!$H$8</f>
        <v>0</v>
      </c>
      <c r="G166" s="30">
        <f>SUMIFS(G$9:G$88,$B$9:$B$88,$B166,$C$9:$C$88,$C166)*'2-12'!$H$8</f>
        <v>0</v>
      </c>
      <c r="H166" s="30">
        <f>SUMIFS(H$9:H$88,$B$9:$B$88,$B166,$C$9:$C$88,$C166)*'2-12'!$H$8</f>
        <v>0</v>
      </c>
      <c r="I166" s="30">
        <f>SUMIFS(I$9:I$88,$B$9:$B$88,$B166,$C$9:$C$88,$C166)*'2-12'!$H$8</f>
        <v>0</v>
      </c>
      <c r="J166" s="30">
        <f>SUMIFS(J$9:J$88,$B$9:$B$88,$B166,$C$9:$C$88,$C166)*'2-12'!$H$8</f>
        <v>0</v>
      </c>
      <c r="K166" s="30">
        <f>SUMIFS(K$9:K$88,$B$9:$B$88,$B166,$C$9:$C$88,$C166)*'2-12'!$H$8</f>
        <v>-2788943.0180445034</v>
      </c>
      <c r="L166" s="30">
        <f>SUMIFS(L$9:L$88,$B$9:$B$88,$B166,$C$9:$C$88,$C166)*'2-12'!$H$8</f>
        <v>0</v>
      </c>
      <c r="M166" s="30">
        <f>SUMIFS(M$9:M$88,$B$9:$B$88,$B166,$C$9:$C$88,$C166)*'2-12'!$H$8</f>
        <v>-820719.09907123621</v>
      </c>
      <c r="N166" s="30">
        <f>SUMIFS(N$9:N$88,$B$9:$B$88,$B166,$C$9:$C$88,$C166)*'2-12'!$H$8</f>
        <v>0</v>
      </c>
      <c r="O166" s="30">
        <f>SUMIFS(O$9:O$88,$B$9:$B$88,$B166,$C$9:$C$88,$C166)*'2-12'!$H$8</f>
        <v>0</v>
      </c>
      <c r="P166" s="30">
        <f>SUMIFS(P$9:P$88,$B$9:$B$88,$B166,$C$9:$C$88,$C166)*'2-12'!$H$8</f>
        <v>0</v>
      </c>
      <c r="Q166" s="30">
        <f>SUMIFS(Q$9:Q$88,$B$9:$B$88,$B166,$C$9:$C$88,$C166)*'2-12'!$H$8</f>
        <v>0</v>
      </c>
      <c r="R166" s="30">
        <f>SUMIFS(R$9:R$88,$B$9:$B$88,$B166,$C$9:$C$88,$C166)*'2-12'!$H$8</f>
        <v>-15116.071157800965</v>
      </c>
      <c r="S166" s="24">
        <f t="shared" si="17"/>
        <v>-36597124.197468698</v>
      </c>
      <c r="T166" s="27"/>
      <c r="U166" s="29">
        <f>SUMIFS(U$9:U$88,$B$9:$B$88,$B166,$C$9:$C$88,$C166)*'2-12'!$H$8</f>
        <v>0</v>
      </c>
      <c r="V166" s="29">
        <f>SUMIFS(V$9:V$88,$B$9:$B$88,$B166,$C$9:$C$88,$C166)*'2-12'!$H$8</f>
        <v>0</v>
      </c>
      <c r="W166" s="29">
        <f>SUMIFS(W$9:W$88,$B$9:$B$88,$B166,$C$9:$C$88,$C166)*'2-12'!$H$8</f>
        <v>0</v>
      </c>
      <c r="X166" s="29">
        <f>SUMIFS(X$9:X$88,$B$9:$B$88,$B166,$C$9:$C$88,$C166)*'2-12'!$H$8</f>
        <v>-1493897.4311049159</v>
      </c>
      <c r="Y166" s="29">
        <f>SUMIFS(Y$9:Y$88,$B$9:$B$88,$B166,$C$9:$C$88,$C166)*'2-12'!$H$8</f>
        <v>0</v>
      </c>
      <c r="Z166" s="25">
        <f t="shared" si="18"/>
        <v>-38091021.628573611</v>
      </c>
      <c r="AA166" s="41"/>
    </row>
    <row r="167" spans="1:27" s="19" customFormat="1" x14ac:dyDescent="0.2">
      <c r="A167" t="s">
        <v>24</v>
      </c>
      <c r="B167" s="88" t="str">
        <f t="shared" si="19"/>
        <v>108HP</v>
      </c>
      <c r="C167" s="88" t="s">
        <v>106</v>
      </c>
      <c r="D167" s="30">
        <f>SUMIFS(D$9:D$88,$B$9:$B$88,$B167,$C$9:$C$88,$C167)*'2-12'!$H$8</f>
        <v>-7809050.3079024553</v>
      </c>
      <c r="E167" s="30">
        <f>SUMIFS(E$9:E$88,$B$9:$B$88,$B167,$C$9:$C$88,$C167)*'2-12'!$H$8</f>
        <v>0</v>
      </c>
      <c r="F167" s="30">
        <f>SUMIFS(F$9:F$88,$B$9:$B$88,$B167,$C$9:$C$88,$C167)*'2-12'!$H$8</f>
        <v>0</v>
      </c>
      <c r="G167" s="30">
        <f>SUMIFS(G$9:G$88,$B$9:$B$88,$B167,$C$9:$C$88,$C167)*'2-12'!$H$8</f>
        <v>0</v>
      </c>
      <c r="H167" s="30">
        <f>SUMIFS(H$9:H$88,$B$9:$B$88,$B167,$C$9:$C$88,$C167)*'2-12'!$H$8</f>
        <v>0</v>
      </c>
      <c r="I167" s="30">
        <f>SUMIFS(I$9:I$88,$B$9:$B$88,$B167,$C$9:$C$88,$C167)*'2-12'!$H$8</f>
        <v>0</v>
      </c>
      <c r="J167" s="30">
        <f>SUMIFS(J$9:J$88,$B$9:$B$88,$B167,$C$9:$C$88,$C167)*'2-12'!$H$8</f>
        <v>0</v>
      </c>
      <c r="K167" s="30">
        <f>SUMIFS(K$9:K$88,$B$9:$B$88,$B167,$C$9:$C$88,$C167)*'2-12'!$H$8</f>
        <v>-1207234.3662931165</v>
      </c>
      <c r="L167" s="30">
        <f>SUMIFS(L$9:L$88,$B$9:$B$88,$B167,$C$9:$C$88,$C167)*'2-12'!$H$8</f>
        <v>0</v>
      </c>
      <c r="M167" s="30">
        <f>SUMIFS(M$9:M$88,$B$9:$B$88,$B167,$C$9:$C$88,$C167)*'2-12'!$H$8</f>
        <v>-265117.65429592121</v>
      </c>
      <c r="N167" s="30">
        <f>SUMIFS(N$9:N$88,$B$9:$B$88,$B167,$C$9:$C$88,$C167)*'2-12'!$H$8</f>
        <v>0</v>
      </c>
      <c r="O167" s="30">
        <f>SUMIFS(O$9:O$88,$B$9:$B$88,$B167,$C$9:$C$88,$C167)*'2-12'!$H$8</f>
        <v>0</v>
      </c>
      <c r="P167" s="30">
        <f>SUMIFS(P$9:P$88,$B$9:$B$88,$B167,$C$9:$C$88,$C167)*'2-12'!$H$8</f>
        <v>0</v>
      </c>
      <c r="Q167" s="30">
        <f>SUMIFS(Q$9:Q$88,$B$9:$B$88,$B167,$C$9:$C$88,$C167)*'2-12'!$H$8</f>
        <v>0</v>
      </c>
      <c r="R167" s="30">
        <f>SUMIFS(R$9:R$88,$B$9:$B$88,$B167,$C$9:$C$88,$C167)*'2-12'!$H$8</f>
        <v>-6543.2102653086185</v>
      </c>
      <c r="S167" s="24">
        <f t="shared" si="17"/>
        <v>-9287945.5387568027</v>
      </c>
      <c r="T167" s="27"/>
      <c r="U167" s="29">
        <f>SUMIFS(U$9:U$88,$B$9:$B$88,$B167,$C$9:$C$88,$C167)*'2-12'!$H$8</f>
        <v>0</v>
      </c>
      <c r="V167" s="29">
        <f>SUMIFS(V$9:V$88,$B$9:$B$88,$B167,$C$9:$C$88,$C167)*'2-12'!$H$8</f>
        <v>0</v>
      </c>
      <c r="W167" s="29">
        <f>SUMIFS(W$9:W$88,$B$9:$B$88,$B167,$C$9:$C$88,$C167)*'2-12'!$H$8</f>
        <v>0</v>
      </c>
      <c r="X167" s="29">
        <f>SUMIFS(X$9:X$88,$B$9:$B$88,$B167,$C$9:$C$88,$C167)*'2-12'!$H$8</f>
        <v>-707907.62663441605</v>
      </c>
      <c r="Y167" s="29">
        <f>SUMIFS(Y$9:Y$88,$B$9:$B$88,$B167,$C$9:$C$88,$C167)*'2-12'!$H$8</f>
        <v>0</v>
      </c>
      <c r="Z167" s="25">
        <f t="shared" si="18"/>
        <v>-9995853.1653912179</v>
      </c>
      <c r="AA167" s="41"/>
    </row>
    <row r="168" spans="1:27" s="19" customFormat="1" x14ac:dyDescent="0.2">
      <c r="A168" t="s">
        <v>24</v>
      </c>
      <c r="B168" s="88" t="str">
        <f t="shared" si="19"/>
        <v>108OP</v>
      </c>
      <c r="C168" s="88" t="s">
        <v>104</v>
      </c>
      <c r="D168" s="30">
        <f>SUMIFS(D$9:D$88,$B$9:$B$88,$B168,$C$9:$C$88,$C168)*'2-12'!$H$8</f>
        <v>26295737.748340622</v>
      </c>
      <c r="E168" s="30">
        <f>SUMIFS(E$9:E$88,$B$9:$B$88,$B168,$C$9:$C$88,$C168)*'2-12'!$H$8</f>
        <v>0</v>
      </c>
      <c r="F168" s="30">
        <f>SUMIFS(F$9:F$88,$B$9:$B$88,$B168,$C$9:$C$88,$C168)*'2-12'!$H$8</f>
        <v>0</v>
      </c>
      <c r="G168" s="30">
        <f>SUMIFS(G$9:G$88,$B$9:$B$88,$B168,$C$9:$C$88,$C168)*'2-12'!$H$8</f>
        <v>0</v>
      </c>
      <c r="H168" s="30">
        <f>SUMIFS(H$9:H$88,$B$9:$B$88,$B168,$C$9:$C$88,$C168)*'2-12'!$H$8</f>
        <v>0</v>
      </c>
      <c r="I168" s="30">
        <f>SUMIFS(I$9:I$88,$B$9:$B$88,$B168,$C$9:$C$88,$C168)*'2-12'!$H$8</f>
        <v>0</v>
      </c>
      <c r="J168" s="30">
        <f>SUMIFS(J$9:J$88,$B$9:$B$88,$B168,$C$9:$C$88,$C168)*'2-12'!$H$8</f>
        <v>0</v>
      </c>
      <c r="K168" s="30">
        <f>SUMIFS(K$9:K$88,$B$9:$B$88,$B168,$C$9:$C$88,$C168)*'2-12'!$H$8</f>
        <v>6633.8932460568412</v>
      </c>
      <c r="L168" s="30">
        <f>SUMIFS(L$9:L$88,$B$9:$B$88,$B168,$C$9:$C$88,$C168)*'2-12'!$H$8</f>
        <v>-22855121.255575392</v>
      </c>
      <c r="M168" s="30">
        <f>SUMIFS(M$9:M$88,$B$9:$B$88,$B168,$C$9:$C$88,$C168)*'2-12'!$H$8</f>
        <v>-5723740.8879981842</v>
      </c>
      <c r="N168" s="30">
        <f>SUMIFS(N$9:N$88,$B$9:$B$88,$B168,$C$9:$C$88,$C168)*'2-12'!$H$8</f>
        <v>0</v>
      </c>
      <c r="O168" s="30">
        <f>SUMIFS(O$9:O$88,$B$9:$B$88,$B168,$C$9:$C$88,$C168)*'2-12'!$H$8</f>
        <v>0</v>
      </c>
      <c r="P168" s="30">
        <f>SUMIFS(P$9:P$88,$B$9:$B$88,$B168,$C$9:$C$88,$C168)*'2-12'!$H$8</f>
        <v>0</v>
      </c>
      <c r="Q168" s="30">
        <f>SUMIFS(Q$9:Q$88,$B$9:$B$88,$B168,$C$9:$C$88,$C168)*'2-12'!$H$8</f>
        <v>-5246.4809077935124</v>
      </c>
      <c r="R168" s="30">
        <f>SUMIFS(R$9:R$88,$B$9:$B$88,$B168,$C$9:$C$88,$C168)*'2-12'!$H$8</f>
        <v>-123867.23743034527</v>
      </c>
      <c r="S168" s="24">
        <f t="shared" si="17"/>
        <v>-2405604.2203250355</v>
      </c>
      <c r="T168" s="27"/>
      <c r="U168" s="29">
        <f>SUMIFS(U$9:U$88,$B$9:$B$88,$B168,$C$9:$C$88,$C168)*'2-12'!$H$8</f>
        <v>0</v>
      </c>
      <c r="V168" s="29">
        <f>SUMIFS(V$9:V$88,$B$9:$B$88,$B168,$C$9:$C$88,$C168)*'2-12'!$H$8</f>
        <v>0</v>
      </c>
      <c r="W168" s="29">
        <f>SUMIFS(W$9:W$88,$B$9:$B$88,$B168,$C$9:$C$88,$C168)*'2-12'!$H$8</f>
        <v>0</v>
      </c>
      <c r="X168" s="29">
        <f>SUMIFS(X$9:X$88,$B$9:$B$88,$B168,$C$9:$C$88,$C168)*'2-12'!$H$8</f>
        <v>-11743355.104529133</v>
      </c>
      <c r="Y168" s="29">
        <f>SUMIFS(Y$9:Y$88,$B$9:$B$88,$B168,$C$9:$C$88,$C168)*'2-12'!$H$8</f>
        <v>-1047639.9611335265</v>
      </c>
      <c r="Z168" s="25">
        <f t="shared" si="18"/>
        <v>-15196599.285987696</v>
      </c>
      <c r="AA168" s="41"/>
    </row>
    <row r="169" spans="1:27" s="19" customFormat="1" x14ac:dyDescent="0.2">
      <c r="A169" t="s">
        <v>24</v>
      </c>
      <c r="B169" s="88" t="str">
        <f>B85</f>
        <v>108SP</v>
      </c>
      <c r="C169" s="88" t="s">
        <v>104</v>
      </c>
      <c r="D169" s="30">
        <f>SUMIFS(D$9:D$88,$B$9:$B$88,$B169,$C$9:$C$88,$C169)*'2-12'!$H$8</f>
        <v>-6608350.3646552945</v>
      </c>
      <c r="E169" s="30">
        <f>SUMIFS(E$9:E$88,$B$9:$B$88,$B169,$C$9:$C$88,$C169)*'2-12'!$H$8</f>
        <v>0</v>
      </c>
      <c r="F169" s="30">
        <f>SUMIFS(F$9:F$88,$B$9:$B$88,$B169,$C$9:$C$88,$C169)*'2-12'!$H$8</f>
        <v>0</v>
      </c>
      <c r="G169" s="30">
        <f>SUMIFS(G$9:G$88,$B$9:$B$88,$B169,$C$9:$C$88,$C169)*'2-12'!$H$8</f>
        <v>0</v>
      </c>
      <c r="H169" s="30">
        <f>SUMIFS(H$9:H$88,$B$9:$B$88,$B169,$C$9:$C$88,$C169)*'2-12'!$H$8</f>
        <v>0</v>
      </c>
      <c r="I169" s="30">
        <f>SUMIFS(I$9:I$88,$B$9:$B$88,$B169,$C$9:$C$88,$C169)*'2-12'!$H$8</f>
        <v>0</v>
      </c>
      <c r="J169" s="30">
        <f>SUMIFS(J$9:J$88,$B$9:$B$88,$B169,$C$9:$C$88,$C169)*'2-12'!$H$8</f>
        <v>0</v>
      </c>
      <c r="K169" s="30">
        <f>SUMIFS(K$9:K$88,$B$9:$B$88,$B169,$C$9:$C$88,$C169)*'2-12'!$H$8</f>
        <v>-307065.07413059584</v>
      </c>
      <c r="L169" s="30">
        <f>SUMIFS(L$9:L$88,$B$9:$B$88,$B169,$C$9:$C$88,$C169)*'2-12'!$H$8</f>
        <v>0</v>
      </c>
      <c r="M169" s="30">
        <f>SUMIFS(M$9:M$88,$B$9:$B$88,$B169,$C$9:$C$88,$C169)*'2-12'!$H$8</f>
        <v>-212358.81474429774</v>
      </c>
      <c r="N169" s="30">
        <f>SUMIFS(N$9:N$88,$B$9:$B$88,$B169,$C$9:$C$88,$C169)*'2-12'!$H$8</f>
        <v>0</v>
      </c>
      <c r="O169" s="30">
        <f>SUMIFS(O$9:O$88,$B$9:$B$88,$B169,$C$9:$C$88,$C169)*'2-12'!$H$8</f>
        <v>0</v>
      </c>
      <c r="P169" s="30">
        <f>SUMIFS(P$9:P$88,$B$9:$B$88,$B169,$C$9:$C$88,$C169)*'2-12'!$H$8</f>
        <v>0</v>
      </c>
      <c r="Q169" s="30">
        <f>SUMIFS(Q$9:Q$88,$B$9:$B$88,$B169,$C$9:$C$88,$C169)*'2-12'!$H$8</f>
        <v>0</v>
      </c>
      <c r="R169" s="30">
        <f>SUMIFS(R$9:R$88,$B$9:$B$88,$B169,$C$9:$C$88,$C169)*'2-12'!$H$8</f>
        <v>-1664.2927017878392</v>
      </c>
      <c r="S169" s="24">
        <f t="shared" si="17"/>
        <v>-7129438.5462319758</v>
      </c>
      <c r="T169" s="27"/>
      <c r="U169" s="29">
        <f>SUMIFS(U$9:U$88,$B$9:$B$88,$B169,$C$9:$C$88,$C169)*'2-12'!$H$8</f>
        <v>0</v>
      </c>
      <c r="V169" s="29">
        <f>SUMIFS(V$9:V$88,$B$9:$B$88,$B169,$C$9:$C$88,$C169)*'2-12'!$H$8</f>
        <v>0</v>
      </c>
      <c r="W169" s="29">
        <f>SUMIFS(W$9:W$88,$B$9:$B$88,$B169,$C$9:$C$88,$C169)*'2-12'!$H$8</f>
        <v>0</v>
      </c>
      <c r="X169" s="29">
        <f>SUMIFS(X$9:X$88,$B$9:$B$88,$B169,$C$9:$C$88,$C169)*'2-12'!$H$8</f>
        <v>-161514.82408573531</v>
      </c>
      <c r="Y169" s="29">
        <f>SUMIFS(Y$9:Y$88,$B$9:$B$88,$B169,$C$9:$C$88,$C169)*'2-12'!$H$8</f>
        <v>0</v>
      </c>
      <c r="Z169" s="25">
        <f t="shared" si="18"/>
        <v>-7290953.3703177115</v>
      </c>
      <c r="AA169" s="41"/>
    </row>
    <row r="170" spans="1:27" s="19" customFormat="1" x14ac:dyDescent="0.2">
      <c r="A170" t="s">
        <v>24</v>
      </c>
      <c r="B170" s="88" t="str">
        <f>B86</f>
        <v>108SP</v>
      </c>
      <c r="C170" s="88" t="s">
        <v>105</v>
      </c>
      <c r="D170" s="30">
        <f>SUMIFS(D$9:D$88,$B$9:$B$88,$B170,$C$9:$C$88,$C170)*'2-12'!$H$8</f>
        <v>-1296.2243387017977</v>
      </c>
      <c r="E170" s="30">
        <f>SUMIFS(E$9:E$88,$B$9:$B$88,$B170,$C$9:$C$88,$C170)*'2-12'!$H$8</f>
        <v>0</v>
      </c>
      <c r="F170" s="30">
        <f>SUMIFS(F$9:F$88,$B$9:$B$88,$B170,$C$9:$C$88,$C170)*'2-12'!$H$8</f>
        <v>0</v>
      </c>
      <c r="G170" s="30">
        <f>SUMIFS(G$9:G$88,$B$9:$B$88,$B170,$C$9:$C$88,$C170)*'2-12'!$H$8</f>
        <v>0</v>
      </c>
      <c r="H170" s="30">
        <f>SUMIFS(H$9:H$88,$B$9:$B$88,$B170,$C$9:$C$88,$C170)*'2-12'!$H$8</f>
        <v>0</v>
      </c>
      <c r="I170" s="30">
        <f>SUMIFS(I$9:I$88,$B$9:$B$88,$B170,$C$9:$C$88,$C170)*'2-12'!$H$8</f>
        <v>0</v>
      </c>
      <c r="J170" s="30">
        <f>SUMIFS(J$9:J$88,$B$9:$B$88,$B170,$C$9:$C$88,$C170)*'2-12'!$H$8</f>
        <v>0</v>
      </c>
      <c r="K170" s="30">
        <f>SUMIFS(K$9:K$88,$B$9:$B$88,$B170,$C$9:$C$88,$C170)*'2-12'!$H$8</f>
        <v>0</v>
      </c>
      <c r="L170" s="30">
        <f>SUMIFS(L$9:L$88,$B$9:$B$88,$B170,$C$9:$C$88,$C170)*'2-12'!$H$8</f>
        <v>0</v>
      </c>
      <c r="M170" s="30">
        <f>SUMIFS(M$9:M$88,$B$9:$B$88,$B170,$C$9:$C$88,$C170)*'2-12'!$H$8</f>
        <v>1296.2243387017977</v>
      </c>
      <c r="N170" s="30">
        <f>SUMIFS(N$9:N$88,$B$9:$B$88,$B170,$C$9:$C$88,$C170)*'2-12'!$H$8</f>
        <v>0</v>
      </c>
      <c r="O170" s="30">
        <f>SUMIFS(O$9:O$88,$B$9:$B$88,$B170,$C$9:$C$88,$C170)*'2-12'!$H$8</f>
        <v>0</v>
      </c>
      <c r="P170" s="30">
        <f>SUMIFS(P$9:P$88,$B$9:$B$88,$B170,$C$9:$C$88,$C170)*'2-12'!$H$8</f>
        <v>0</v>
      </c>
      <c r="Q170" s="30">
        <f>SUMIFS(Q$9:Q$88,$B$9:$B$88,$B170,$C$9:$C$88,$C170)*'2-12'!$H$8</f>
        <v>0</v>
      </c>
      <c r="R170" s="30">
        <f>SUMIFS(R$9:R$88,$B$9:$B$88,$B170,$C$9:$C$88,$C170)*'2-12'!$H$8</f>
        <v>0</v>
      </c>
      <c r="S170" s="24">
        <f t="shared" si="17"/>
        <v>0</v>
      </c>
      <c r="T170" s="27"/>
      <c r="U170" s="29">
        <f>SUMIFS(U$9:U$88,$B$9:$B$88,$B170,$C$9:$C$88,$C170)*'2-12'!$H$8</f>
        <v>0</v>
      </c>
      <c r="V170" s="29">
        <f>SUMIFS(V$9:V$88,$B$9:$B$88,$B170,$C$9:$C$88,$C170)*'2-12'!$H$8</f>
        <v>0</v>
      </c>
      <c r="W170" s="29">
        <f>SUMIFS(W$9:W$88,$B$9:$B$88,$B170,$C$9:$C$88,$C170)*'2-12'!$H$8</f>
        <v>0</v>
      </c>
      <c r="X170" s="29">
        <f>SUMIFS(X$9:X$88,$B$9:$B$88,$B170,$C$9:$C$88,$C170)*'2-12'!$H$8</f>
        <v>0</v>
      </c>
      <c r="Y170" s="29">
        <f>SUMIFS(Y$9:Y$88,$B$9:$B$88,$B170,$C$9:$C$88,$C170)*'2-12'!$H$8</f>
        <v>0</v>
      </c>
      <c r="Z170" s="25">
        <f t="shared" si="18"/>
        <v>0</v>
      </c>
      <c r="AA170" s="41"/>
    </row>
    <row r="171" spans="1:27" s="19" customFormat="1" x14ac:dyDescent="0.2">
      <c r="A171" t="s">
        <v>22</v>
      </c>
      <c r="B171" s="88" t="str">
        <f>B87</f>
        <v>111HP</v>
      </c>
      <c r="C171" s="88" t="s">
        <v>105</v>
      </c>
      <c r="D171" s="30">
        <f>SUMIFS(D$9:D$88,$B$9:$B$88,$B171,$C$9:$C$88,$C171)*'2-12'!$H$8</f>
        <v>-262910.33475650928</v>
      </c>
      <c r="E171" s="30">
        <f>SUMIFS(E$9:E$88,$B$9:$B$88,$B171,$C$9:$C$88,$C171)*'2-12'!$H$8</f>
        <v>0</v>
      </c>
      <c r="F171" s="30">
        <f>SUMIFS(F$9:F$88,$B$9:$B$88,$B171,$C$9:$C$88,$C171)*'2-12'!$H$8</f>
        <v>0</v>
      </c>
      <c r="G171" s="30">
        <f>SUMIFS(G$9:G$88,$B$9:$B$88,$B171,$C$9:$C$88,$C171)*'2-12'!$H$8</f>
        <v>0</v>
      </c>
      <c r="H171" s="30">
        <f>SUMIFS(H$9:H$88,$B$9:$B$88,$B171,$C$9:$C$88,$C171)*'2-12'!$H$8</f>
        <v>0</v>
      </c>
      <c r="I171" s="30">
        <f>SUMIFS(I$9:I$88,$B$9:$B$88,$B171,$C$9:$C$88,$C171)*'2-12'!$H$8</f>
        <v>0</v>
      </c>
      <c r="J171" s="30">
        <f>SUMIFS(J$9:J$88,$B$9:$B$88,$B171,$C$9:$C$88,$C171)*'2-12'!$H$8</f>
        <v>0</v>
      </c>
      <c r="K171" s="30">
        <f>SUMIFS(K$9:K$88,$B$9:$B$88,$B171,$C$9:$C$88,$C171)*'2-12'!$H$8</f>
        <v>0</v>
      </c>
      <c r="L171" s="30">
        <f>SUMIFS(L$9:L$88,$B$9:$B$88,$B171,$C$9:$C$88,$C171)*'2-12'!$H$8</f>
        <v>-49847.495046721546</v>
      </c>
      <c r="M171" s="30">
        <f>SUMIFS(M$9:M$88,$B$9:$B$88,$B171,$C$9:$C$88,$C171)*'2-12'!$H$8</f>
        <v>-12450.578850694672</v>
      </c>
      <c r="N171" s="30">
        <f>SUMIFS(N$9:N$88,$B$9:$B$88,$B171,$C$9:$C$88,$C171)*'2-12'!$H$8</f>
        <v>0</v>
      </c>
      <c r="O171" s="30">
        <f>SUMIFS(O$9:O$88,$B$9:$B$88,$B171,$C$9:$C$88,$C171)*'2-12'!$H$8</f>
        <v>0</v>
      </c>
      <c r="P171" s="30">
        <f>SUMIFS(P$9:P$88,$B$9:$B$88,$B171,$C$9:$C$88,$C171)*'2-12'!$H$8</f>
        <v>0</v>
      </c>
      <c r="Q171" s="30">
        <f>SUMIFS(Q$9:Q$88,$B$9:$B$88,$B171,$C$9:$C$88,$C171)*'2-12'!$H$8</f>
        <v>0</v>
      </c>
      <c r="R171" s="30">
        <f>SUMIFS(R$9:R$88,$B$9:$B$88,$B171,$C$9:$C$88,$C171)*'2-12'!$H$8</f>
        <v>0</v>
      </c>
      <c r="S171" s="24">
        <f t="shared" si="17"/>
        <v>-325208.40865392552</v>
      </c>
      <c r="T171" s="27"/>
      <c r="U171" s="29">
        <f>SUMIFS(U$9:U$88,$B$9:$B$88,$B171,$C$9:$C$88,$C171)*'2-12'!$H$8</f>
        <v>0</v>
      </c>
      <c r="V171" s="29">
        <f>SUMIFS(V$9:V$88,$B$9:$B$88,$B171,$C$9:$C$88,$C171)*'2-12'!$H$8</f>
        <v>0</v>
      </c>
      <c r="W171" s="29">
        <f>SUMIFS(W$9:W$88,$B$9:$B$88,$B171,$C$9:$C$88,$C171)*'2-12'!$H$8</f>
        <v>0</v>
      </c>
      <c r="X171" s="29">
        <f>SUMIFS(X$9:X$88,$B$9:$B$88,$B171,$C$9:$C$88,$C171)*'2-12'!$H$8</f>
        <v>-24923.747523360547</v>
      </c>
      <c r="Y171" s="29">
        <f>SUMIFS(Y$9:Y$88,$B$9:$B$88,$B171,$C$9:$C$88,$C171)*'2-12'!$H$8</f>
        <v>0</v>
      </c>
      <c r="Z171" s="25">
        <f t="shared" si="18"/>
        <v>-350132.15617728606</v>
      </c>
      <c r="AA171" s="41"/>
    </row>
    <row r="172" spans="1:27" s="19" customFormat="1" x14ac:dyDescent="0.2">
      <c r="A172" t="s">
        <v>43</v>
      </c>
      <c r="B172" s="88">
        <f>B88</f>
        <v>106</v>
      </c>
      <c r="C172" s="88" t="s">
        <v>104</v>
      </c>
      <c r="D172" s="28">
        <f>SUMIFS(D$9:D$88,$B$9:$B$88,$B172,$C$9:$C$88,$C172)*'2-12'!$H$8</f>
        <v>6661654.3020149199</v>
      </c>
      <c r="E172" s="28">
        <f>SUMIFS(E$9:E$88,$B$9:$B$88,$B172,$C$9:$C$88,$C172)*'2-12'!$H$8</f>
        <v>0</v>
      </c>
      <c r="F172" s="28">
        <f>SUMIFS(F$9:F$88,$B$9:$B$88,$B172,$C$9:$C$88,$C172)*'2-12'!$H$8</f>
        <v>0</v>
      </c>
      <c r="G172" s="28">
        <f>SUMIFS(G$9:G$88,$B$9:$B$88,$B172,$C$9:$C$88,$C172)*'2-12'!$H$8</f>
        <v>0</v>
      </c>
      <c r="H172" s="28">
        <f>SUMIFS(H$9:H$88,$B$9:$B$88,$B172,$C$9:$C$88,$C172)*'2-12'!$H$8</f>
        <v>0</v>
      </c>
      <c r="I172" s="28">
        <f>SUMIFS(I$9:I$88,$B$9:$B$88,$B172,$C$9:$C$88,$C172)*'2-12'!$H$8</f>
        <v>0</v>
      </c>
      <c r="J172" s="28">
        <f>SUMIFS(J$9:J$88,$B$9:$B$88,$B172,$C$9:$C$88,$C172)*'2-12'!$H$8</f>
        <v>0</v>
      </c>
      <c r="K172" s="28">
        <f>SUMIFS(K$9:K$88,$B$9:$B$88,$B172,$C$9:$C$88,$C172)*'2-12'!$H$8</f>
        <v>0</v>
      </c>
      <c r="L172" s="28">
        <f>SUMIFS(L$9:L$88,$B$9:$B$88,$B172,$C$9:$C$88,$C172)*'2-12'!$H$8</f>
        <v>0</v>
      </c>
      <c r="M172" s="28">
        <f>SUMIFS(M$9:M$88,$B$9:$B$88,$B172,$C$9:$C$88,$C172)*'2-12'!$H$8</f>
        <v>0</v>
      </c>
      <c r="N172" s="28">
        <f>SUMIFS(N$9:N$88,$B$9:$B$88,$B172,$C$9:$C$88,$C172)*'2-12'!$H$8</f>
        <v>1416729.0038963635</v>
      </c>
      <c r="O172" s="28">
        <f>SUMIFS(O$9:O$88,$B$9:$B$88,$B172,$C$9:$C$88,$C172)*'2-12'!$H$8</f>
        <v>0</v>
      </c>
      <c r="P172" s="28">
        <f>SUMIFS(P$9:P$88,$B$9:$B$88,$B172,$C$9:$C$88,$C172)*'2-12'!$H$8</f>
        <v>0</v>
      </c>
      <c r="Q172" s="28">
        <f>SUMIFS(Q$9:Q$88,$B$9:$B$88,$B172,$C$9:$C$88,$C172)*'2-12'!$H$8</f>
        <v>0</v>
      </c>
      <c r="R172" s="42">
        <f>SUMIFS(R$9:R$88,$B$9:$B$88,$B172,$C$9:$C$88,$C172)*'2-12'!$H$8</f>
        <v>0</v>
      </c>
      <c r="S172" s="22">
        <f t="shared" si="17"/>
        <v>8078383.3059112839</v>
      </c>
      <c r="T172" s="85"/>
      <c r="U172" s="26">
        <f>SUMIFS(U$9:U$88,$B$9:$B$88,$B172,$C$9:$C$88,$C172)*'2-12'!$H$8</f>
        <v>0</v>
      </c>
      <c r="V172" s="26">
        <f>SUMIFS(V$9:V$88,$B$9:$B$88,$B172,$C$9:$C$88,$C172)*'2-12'!$H$8</f>
        <v>0</v>
      </c>
      <c r="W172" s="26">
        <f>SUMIFS(W$9:W$88,$B$9:$B$88,$B172,$C$9:$C$88,$C172)*'2-12'!$H$8</f>
        <v>0</v>
      </c>
      <c r="X172" s="26">
        <f>SUMIFS(X$9:X$88,$B$9:$B$88,$B172,$C$9:$C$88,$C172)*'2-12'!$H$8</f>
        <v>0</v>
      </c>
      <c r="Y172" s="26">
        <f>SUMIFS(Y$9:Y$88,$B$9:$B$88,$B172,$C$9:$C$88,$C172)*'2-12'!$H$8</f>
        <v>0</v>
      </c>
      <c r="Z172" s="25">
        <f t="shared" si="18"/>
        <v>8078383.3059112839</v>
      </c>
      <c r="AA172" s="41"/>
    </row>
    <row r="173" spans="1:27" s="19" customFormat="1" x14ac:dyDescent="0.2">
      <c r="B173" s="9"/>
      <c r="C173" s="23" t="s">
        <v>96</v>
      </c>
      <c r="D173" s="21">
        <f t="shared" ref="D173:S173" si="20">SUM(D97:D172)</f>
        <v>381337499.28911632</v>
      </c>
      <c r="E173" s="21">
        <f t="shared" si="20"/>
        <v>56373.768520331563</v>
      </c>
      <c r="F173" s="21">
        <f t="shared" si="20"/>
        <v>240195.43331939314</v>
      </c>
      <c r="G173" s="21">
        <f t="shared" si="20"/>
        <v>-7309.645257778775</v>
      </c>
      <c r="H173" s="21">
        <f t="shared" si="20"/>
        <v>2006742.3164071133</v>
      </c>
      <c r="I173" s="21">
        <f t="shared" si="20"/>
        <v>105808.56245657759</v>
      </c>
      <c r="J173" s="21">
        <f t="shared" si="20"/>
        <v>114140.83764662949</v>
      </c>
      <c r="K173" s="21">
        <f t="shared" si="20"/>
        <v>-3634562.1701006624</v>
      </c>
      <c r="L173" s="21">
        <f t="shared" si="20"/>
        <v>-22904968.750622112</v>
      </c>
      <c r="M173" s="21">
        <f t="shared" si="20"/>
        <v>-7033090.8106216323</v>
      </c>
      <c r="N173" s="21">
        <f t="shared" si="20"/>
        <v>3169020.8278248152</v>
      </c>
      <c r="O173" s="21">
        <f t="shared" si="20"/>
        <v>13864436.758462075</v>
      </c>
      <c r="P173" s="21">
        <f t="shared" si="20"/>
        <v>-336077.1966875568</v>
      </c>
      <c r="Q173" s="21">
        <f t="shared" si="20"/>
        <v>2545277.9688432147</v>
      </c>
      <c r="R173" s="21">
        <f t="shared" si="20"/>
        <v>-54060.139792845235</v>
      </c>
      <c r="S173" s="22">
        <f t="shared" si="20"/>
        <v>369469427.04951394</v>
      </c>
      <c r="T173" s="21"/>
      <c r="U173" s="21">
        <f t="shared" ref="U173:Z173" si="21">SUM(U97:U172)</f>
        <v>98243.841203911652</v>
      </c>
      <c r="V173" s="21">
        <f t="shared" si="21"/>
        <v>5538967.5875975983</v>
      </c>
      <c r="W173" s="21">
        <f t="shared" si="21"/>
        <v>227632.71798608493</v>
      </c>
      <c r="X173" s="21">
        <f t="shared" si="21"/>
        <v>-14131598.73387756</v>
      </c>
      <c r="Y173" s="21">
        <f t="shared" si="21"/>
        <v>58394321.321276665</v>
      </c>
      <c r="Z173" s="20">
        <f t="shared" si="21"/>
        <v>419596993.7837007</v>
      </c>
      <c r="AA173" s="40"/>
    </row>
    <row r="174" spans="1:27" s="19" customFormat="1" x14ac:dyDescent="0.2">
      <c r="B174" s="9"/>
      <c r="C174" s="9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U174" s="86"/>
      <c r="V174" s="86"/>
      <c r="W174" s="86"/>
      <c r="X174" s="86"/>
      <c r="Y174" s="86"/>
      <c r="Z174" s="86"/>
    </row>
    <row r="175" spans="1:27" s="19" customFormat="1" x14ac:dyDescent="0.2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U175" s="9"/>
      <c r="V175" s="9"/>
      <c r="W175" s="9"/>
      <c r="X175" s="9"/>
      <c r="Y175" s="9"/>
      <c r="Z175"/>
    </row>
    <row r="176" spans="1:27" s="19" customFormat="1" ht="13.5" thickBot="1" x14ac:dyDescent="0.25">
      <c r="B176" s="39"/>
      <c r="C176" s="9"/>
      <c r="D176" s="9"/>
      <c r="E176" s="94" t="s">
        <v>177</v>
      </c>
      <c r="F176" s="94"/>
      <c r="G176" s="94"/>
      <c r="H176" s="94"/>
      <c r="I176" s="94"/>
      <c r="J176" s="94"/>
      <c r="K176" s="94"/>
      <c r="L176" s="94" t="s">
        <v>177</v>
      </c>
      <c r="M176" s="94"/>
      <c r="N176" s="94"/>
      <c r="O176" s="94"/>
      <c r="P176" s="94"/>
      <c r="Q176" s="94"/>
      <c r="R176" s="94"/>
      <c r="S176"/>
      <c r="T176"/>
      <c r="U176" s="94" t="s">
        <v>177</v>
      </c>
      <c r="V176" s="94"/>
      <c r="W176" s="94"/>
      <c r="X176" s="94"/>
      <c r="Y176" s="94"/>
      <c r="Z176"/>
    </row>
    <row r="177" spans="1:27" s="19" customFormat="1" ht="13.5" thickBot="1" x14ac:dyDescent="0.25">
      <c r="B177" s="9"/>
      <c r="C177" s="9"/>
      <c r="D177" s="9"/>
      <c r="E177" s="91" t="s">
        <v>103</v>
      </c>
      <c r="F177" s="92"/>
      <c r="G177" s="92"/>
      <c r="H177" s="92"/>
      <c r="I177" s="92"/>
      <c r="J177" s="92"/>
      <c r="K177" s="93"/>
      <c r="L177" s="91" t="s">
        <v>103</v>
      </c>
      <c r="M177" s="92"/>
      <c r="N177" s="92"/>
      <c r="O177" s="92"/>
      <c r="P177" s="92"/>
      <c r="Q177" s="92"/>
      <c r="R177" s="93"/>
      <c r="S177" s="9"/>
      <c r="T177" s="9"/>
      <c r="U177" s="91" t="s">
        <v>102</v>
      </c>
      <c r="V177" s="92"/>
      <c r="W177" s="92"/>
      <c r="X177" s="92"/>
      <c r="Y177" s="93"/>
      <c r="Z177"/>
    </row>
    <row r="178" spans="1:27" s="19" customFormat="1" x14ac:dyDescent="0.2">
      <c r="B178" s="9"/>
      <c r="C178" s="9"/>
      <c r="D178" s="9"/>
      <c r="E178" s="37" t="str">
        <f t="shared" ref="E178:R178" si="22">E7</f>
        <v>4.2_R</v>
      </c>
      <c r="F178" s="37" t="str">
        <f t="shared" si="22"/>
        <v>4.3_R</v>
      </c>
      <c r="G178" s="37">
        <f t="shared" si="22"/>
        <v>4.9000000000000004</v>
      </c>
      <c r="H178" s="37">
        <f t="shared" si="22"/>
        <v>4.0999999999999996</v>
      </c>
      <c r="I178" s="37">
        <f t="shared" si="22"/>
        <v>4.13</v>
      </c>
      <c r="J178" s="37">
        <f t="shared" si="22"/>
        <v>5.4</v>
      </c>
      <c r="K178" s="37" t="str">
        <f t="shared" si="22"/>
        <v>6.1_R</v>
      </c>
      <c r="L178" s="37" t="str">
        <f t="shared" si="22"/>
        <v>6.2_R</v>
      </c>
      <c r="M178" s="37">
        <f t="shared" si="22"/>
        <v>6.3</v>
      </c>
      <c r="N178" s="37">
        <f t="shared" si="22"/>
        <v>8.1</v>
      </c>
      <c r="O178" s="37" t="str">
        <f t="shared" si="22"/>
        <v>8.4_R</v>
      </c>
      <c r="P178" s="38">
        <f t="shared" si="22"/>
        <v>8.1010000000000009</v>
      </c>
      <c r="Q178" s="37">
        <f t="shared" si="22"/>
        <v>8.11</v>
      </c>
      <c r="R178" s="37" t="str">
        <f t="shared" si="22"/>
        <v>9.1_R</v>
      </c>
      <c r="S178" s="9"/>
      <c r="T178" s="9"/>
      <c r="U178" s="37" t="str">
        <f t="shared" ref="U178:Y179" si="23">U7</f>
        <v>13.2_R</v>
      </c>
      <c r="V178" s="37" t="str">
        <f t="shared" si="23"/>
        <v>14.1_R</v>
      </c>
      <c r="W178" s="37" t="str">
        <f t="shared" si="23"/>
        <v>14.2_R</v>
      </c>
      <c r="X178" s="37" t="str">
        <f t="shared" si="23"/>
        <v>14.3_R</v>
      </c>
      <c r="Y178" s="37">
        <f t="shared" si="23"/>
        <v>14.9</v>
      </c>
      <c r="Z178"/>
    </row>
    <row r="179" spans="1:27" s="31" customFormat="1" ht="63.75" x14ac:dyDescent="0.2">
      <c r="B179" s="36" t="s">
        <v>94</v>
      </c>
      <c r="C179" s="36" t="s">
        <v>101</v>
      </c>
      <c r="D179" s="35" t="s">
        <v>100</v>
      </c>
      <c r="E179" s="34" t="str">
        <f t="shared" ref="E179:R179" si="24">E8</f>
        <v>General Wage Increase (Annualizing)</v>
      </c>
      <c r="F179" s="34" t="str">
        <f t="shared" si="24"/>
        <v>General Wage Increase
 (Pro Forma)</v>
      </c>
      <c r="G179" s="34" t="str">
        <f t="shared" si="24"/>
        <v>Legal 
Expenses</v>
      </c>
      <c r="H179" s="34" t="str">
        <f t="shared" si="24"/>
        <v>Remove Non-Recurring Entries</v>
      </c>
      <c r="I179" s="34" t="str">
        <f t="shared" si="24"/>
        <v>Incremental O&amp;M Expenses</v>
      </c>
      <c r="J179" s="34" t="str">
        <f t="shared" si="24"/>
        <v>WRAP Fees</v>
      </c>
      <c r="K179" s="34" t="str">
        <f t="shared" si="24"/>
        <v>Pro Forma Depreciation &amp; Amortization Expense - Year 1</v>
      </c>
      <c r="L179" s="34" t="str">
        <f t="shared" si="24"/>
        <v>Pro Forma Depreciation &amp; Amortization Reserves - Year 1</v>
      </c>
      <c r="M179" s="34" t="str">
        <f t="shared" si="24"/>
        <v>End-of-Period Reserves - Historical</v>
      </c>
      <c r="N179" s="34" t="str">
        <f t="shared" si="24"/>
        <v>End-of-Period Plant Balances - Historical</v>
      </c>
      <c r="O179" s="34" t="str">
        <f t="shared" si="24"/>
        <v>Pro Forma Major Plant Additions - Year 1</v>
      </c>
      <c r="P179" s="34" t="str">
        <f t="shared" si="24"/>
        <v>Klamath Hydroelectric Assets Transfer - Year 1</v>
      </c>
      <c r="Q179" s="34" t="str">
        <f t="shared" si="24"/>
        <v>Confidential Wind Capital Additions - Year 1</v>
      </c>
      <c r="R179" s="34" t="str">
        <f t="shared" si="24"/>
        <v>Production Factor - Year 1</v>
      </c>
      <c r="S179" s="32" t="s">
        <v>99</v>
      </c>
      <c r="T179" s="35"/>
      <c r="U179" s="34" t="str">
        <f t="shared" si="23"/>
        <v xml:space="preserve">General Wage Increase (Pro Forma) - 
Year 2 </v>
      </c>
      <c r="V179" s="34" t="str">
        <f t="shared" si="23"/>
        <v>Pro Forma Major Plant Additions - Year 2</v>
      </c>
      <c r="W179" s="34" t="str">
        <f t="shared" si="23"/>
        <v>Pro Forma Depreciation &amp; Amortization Expense - 
Year 2</v>
      </c>
      <c r="X179" s="34" t="str">
        <f t="shared" si="23"/>
        <v>Pro Forma Depreciation &amp; Amortization Reserve - 
Year 2</v>
      </c>
      <c r="Y179" s="34" t="str">
        <f t="shared" si="23"/>
        <v>Confidential Wind Capital Additions - Year 2</v>
      </c>
      <c r="Z179" s="33" t="s">
        <v>98</v>
      </c>
      <c r="AA179" s="32" t="s">
        <v>97</v>
      </c>
    </row>
    <row r="180" spans="1:27" s="19" customFormat="1" x14ac:dyDescent="0.2">
      <c r="A180" t="s">
        <v>80</v>
      </c>
      <c r="B180" s="88">
        <f t="shared" ref="B180:B211" si="25">B97</f>
        <v>500</v>
      </c>
      <c r="C180" s="88" t="s">
        <v>104</v>
      </c>
      <c r="D180" s="30">
        <f>SUMIFS(D$9:D$88,$B$9:$B$88,$B180,$C$9:$C$88,$C180)*'2-12'!$F$17</f>
        <v>975.62552378487851</v>
      </c>
      <c r="E180" s="30">
        <v>2340.9721121734524</v>
      </c>
      <c r="F180" s="30">
        <v>9974.3342627400125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30">
        <v>0</v>
      </c>
      <c r="P180" s="30">
        <v>0</v>
      </c>
      <c r="Q180" s="30">
        <v>0</v>
      </c>
      <c r="R180" s="30">
        <v>0</v>
      </c>
      <c r="S180" s="24">
        <f t="shared" ref="S180:S211" si="26">SUM(D180:R180)</f>
        <v>13290.931898698344</v>
      </c>
      <c r="T180" s="27"/>
      <c r="U180" s="29">
        <v>4079.6650372630011</v>
      </c>
      <c r="V180" s="29">
        <v>0</v>
      </c>
      <c r="W180" s="29">
        <v>0</v>
      </c>
      <c r="X180" s="29">
        <v>0</v>
      </c>
      <c r="Y180" s="29">
        <v>0</v>
      </c>
      <c r="Z180" s="25">
        <f t="shared" ref="Z180:Z211" si="27">SUM(U180:Y180,S180)</f>
        <v>17370.596935961345</v>
      </c>
      <c r="AA180" s="24">
        <f t="shared" ref="AA180:AA211" si="28">Z180-Z97</f>
        <v>-179.73687190772034</v>
      </c>
    </row>
    <row r="181" spans="1:27" s="19" customFormat="1" x14ac:dyDescent="0.2">
      <c r="A181" t="s">
        <v>80</v>
      </c>
      <c r="B181" s="88">
        <f t="shared" si="25"/>
        <v>501</v>
      </c>
      <c r="C181" s="88" t="s">
        <v>107</v>
      </c>
      <c r="D181" s="30">
        <f>SUMIFS(D$9:D$88,$B$9:$B$88,$B181,$C$9:$C$88,$C181)*'2-12'!$F$17</f>
        <v>-7054.3668384894709</v>
      </c>
      <c r="E181" s="30">
        <v>87.628859348365552</v>
      </c>
      <c r="F181" s="30">
        <v>373.36606004747944</v>
      </c>
      <c r="G181" s="30">
        <v>0</v>
      </c>
      <c r="H181" s="30">
        <v>0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0</v>
      </c>
      <c r="O181" s="30">
        <v>0</v>
      </c>
      <c r="P181" s="30">
        <v>0</v>
      </c>
      <c r="Q181" s="30">
        <v>0</v>
      </c>
      <c r="R181" s="30">
        <v>0</v>
      </c>
      <c r="S181" s="24">
        <f t="shared" si="26"/>
        <v>-6593.3719190936254</v>
      </c>
      <c r="T181" s="27"/>
      <c r="U181" s="29">
        <v>152.71279477432569</v>
      </c>
      <c r="V181" s="29">
        <v>0</v>
      </c>
      <c r="W181" s="29">
        <v>0</v>
      </c>
      <c r="X181" s="29">
        <v>0</v>
      </c>
      <c r="Y181" s="29">
        <v>0</v>
      </c>
      <c r="Z181" s="25">
        <f t="shared" si="27"/>
        <v>-6440.6591243192997</v>
      </c>
      <c r="AA181" s="24">
        <f t="shared" si="28"/>
        <v>-228.93305875172155</v>
      </c>
    </row>
    <row r="182" spans="1:27" s="19" customFormat="1" x14ac:dyDescent="0.2">
      <c r="A182" t="s">
        <v>80</v>
      </c>
      <c r="B182" s="88">
        <f t="shared" si="25"/>
        <v>502</v>
      </c>
      <c r="C182" s="88" t="s">
        <v>104</v>
      </c>
      <c r="D182" s="30">
        <f>SUMIFS(D$9:D$88,$B$9:$B$88,$B182,$C$9:$C$88,$C182)*'2-12'!$F$17</f>
        <v>6737.2088618733806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0</v>
      </c>
      <c r="M182" s="30">
        <v>0</v>
      </c>
      <c r="N182" s="30">
        <v>0</v>
      </c>
      <c r="O182" s="30">
        <v>0</v>
      </c>
      <c r="P182" s="30">
        <v>0</v>
      </c>
      <c r="Q182" s="30">
        <v>0</v>
      </c>
      <c r="R182" s="30">
        <v>0</v>
      </c>
      <c r="S182" s="24">
        <f t="shared" si="26"/>
        <v>6737.2088618733806</v>
      </c>
      <c r="T182" s="27"/>
      <c r="U182" s="29">
        <v>0</v>
      </c>
      <c r="V182" s="29">
        <v>0</v>
      </c>
      <c r="W182" s="29">
        <v>0</v>
      </c>
      <c r="X182" s="29">
        <v>0</v>
      </c>
      <c r="Y182" s="29">
        <v>0</v>
      </c>
      <c r="Z182" s="25">
        <f t="shared" si="27"/>
        <v>6737.2088618733806</v>
      </c>
      <c r="AA182" s="24">
        <f t="shared" si="28"/>
        <v>-69.711182101933446</v>
      </c>
    </row>
    <row r="183" spans="1:27" s="19" customFormat="1" x14ac:dyDescent="0.2">
      <c r="A183" t="s">
        <v>80</v>
      </c>
      <c r="B183" s="88">
        <f t="shared" si="25"/>
        <v>506</v>
      </c>
      <c r="C183" s="88" t="s">
        <v>104</v>
      </c>
      <c r="D183" s="30">
        <f>SUMIFS(D$9:D$88,$B$9:$B$88,$B183,$C$9:$C$88,$C183)*'2-12'!$F$17</f>
        <v>142697.15505259222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30">
        <v>0</v>
      </c>
      <c r="M183" s="30">
        <v>0</v>
      </c>
      <c r="N183" s="30">
        <v>0</v>
      </c>
      <c r="O183" s="30">
        <v>0</v>
      </c>
      <c r="P183" s="30">
        <v>0</v>
      </c>
      <c r="Q183" s="30">
        <v>0</v>
      </c>
      <c r="R183" s="30">
        <v>0</v>
      </c>
      <c r="S183" s="24">
        <f t="shared" si="26"/>
        <v>142697.15505259222</v>
      </c>
      <c r="T183" s="27"/>
      <c r="U183" s="29">
        <v>0</v>
      </c>
      <c r="V183" s="29">
        <v>0</v>
      </c>
      <c r="W183" s="29">
        <v>0</v>
      </c>
      <c r="X183" s="29">
        <v>0</v>
      </c>
      <c r="Y183" s="29">
        <v>0</v>
      </c>
      <c r="Z183" s="25">
        <f t="shared" si="27"/>
        <v>142697.15505259222</v>
      </c>
      <c r="AA183" s="24">
        <f t="shared" si="28"/>
        <v>-1476.5146168458159</v>
      </c>
    </row>
    <row r="184" spans="1:27" s="19" customFormat="1" x14ac:dyDescent="0.2">
      <c r="A184" t="s">
        <v>80</v>
      </c>
      <c r="B184" s="88">
        <f t="shared" si="25"/>
        <v>507</v>
      </c>
      <c r="C184" s="88" t="s">
        <v>104</v>
      </c>
      <c r="D184" s="30">
        <f>SUMIFS(D$9:D$88,$B$9:$B$88,$B184,$C$9:$C$88,$C184)*'2-12'!$F$17</f>
        <v>597.00547986041079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30">
        <v>0</v>
      </c>
      <c r="P184" s="30">
        <v>0</v>
      </c>
      <c r="Q184" s="30">
        <v>0</v>
      </c>
      <c r="R184" s="30">
        <v>0</v>
      </c>
      <c r="S184" s="24">
        <f t="shared" si="26"/>
        <v>597.00547986041079</v>
      </c>
      <c r="T184" s="27"/>
      <c r="U184" s="29">
        <v>0</v>
      </c>
      <c r="V184" s="29">
        <v>0</v>
      </c>
      <c r="W184" s="29">
        <v>0</v>
      </c>
      <c r="X184" s="29">
        <v>0</v>
      </c>
      <c r="Y184" s="29">
        <v>0</v>
      </c>
      <c r="Z184" s="25">
        <f t="shared" si="27"/>
        <v>597.00547986041079</v>
      </c>
      <c r="AA184" s="24">
        <f t="shared" si="28"/>
        <v>-6.1773293029286833</v>
      </c>
    </row>
    <row r="185" spans="1:27" s="19" customFormat="1" x14ac:dyDescent="0.2">
      <c r="A185" t="s">
        <v>80</v>
      </c>
      <c r="B185" s="88">
        <f t="shared" si="25"/>
        <v>511</v>
      </c>
      <c r="C185" s="88" t="s">
        <v>104</v>
      </c>
      <c r="D185" s="30">
        <f>SUMIFS(D$9:D$88,$B$9:$B$88,$B185,$C$9:$C$88,$C185)*'2-12'!$F$17</f>
        <v>51812.685420500944</v>
      </c>
      <c r="E185" s="30">
        <v>0</v>
      </c>
      <c r="F185" s="30">
        <v>0</v>
      </c>
      <c r="G185" s="30">
        <v>0</v>
      </c>
      <c r="H185" s="30">
        <v>0</v>
      </c>
      <c r="I185" s="30">
        <v>0</v>
      </c>
      <c r="J185" s="30">
        <v>0</v>
      </c>
      <c r="K185" s="30">
        <v>0</v>
      </c>
      <c r="L185" s="30">
        <v>0</v>
      </c>
      <c r="M185" s="30">
        <v>0</v>
      </c>
      <c r="N185" s="30">
        <v>0</v>
      </c>
      <c r="O185" s="30">
        <v>0</v>
      </c>
      <c r="P185" s="30">
        <v>0</v>
      </c>
      <c r="Q185" s="30">
        <v>0</v>
      </c>
      <c r="R185" s="30">
        <v>0</v>
      </c>
      <c r="S185" s="24">
        <f t="shared" si="26"/>
        <v>51812.685420500944</v>
      </c>
      <c r="T185" s="27"/>
      <c r="U185" s="29">
        <v>0</v>
      </c>
      <c r="V185" s="29">
        <v>0</v>
      </c>
      <c r="W185" s="29">
        <v>0</v>
      </c>
      <c r="X185" s="29">
        <v>0</v>
      </c>
      <c r="Y185" s="29">
        <v>0</v>
      </c>
      <c r="Z185" s="25">
        <f t="shared" si="27"/>
        <v>51812.685420500944</v>
      </c>
      <c r="AA185" s="24">
        <f t="shared" si="28"/>
        <v>-536.11571536382689</v>
      </c>
    </row>
    <row r="186" spans="1:27" s="19" customFormat="1" x14ac:dyDescent="0.2">
      <c r="A186" t="s">
        <v>80</v>
      </c>
      <c r="B186" s="88">
        <f t="shared" si="25"/>
        <v>512</v>
      </c>
      <c r="C186" s="88" t="s">
        <v>104</v>
      </c>
      <c r="D186" s="30">
        <f>SUMIFS(D$9:D$88,$B$9:$B$88,$B186,$C$9:$C$88,$C186)*'2-12'!$F$17</f>
        <v>5899.5513815595959</v>
      </c>
      <c r="E186" s="30">
        <v>199.98293529970829</v>
      </c>
      <c r="F186" s="30">
        <v>852.08048107469494</v>
      </c>
      <c r="G186" s="30">
        <v>0</v>
      </c>
      <c r="H186" s="30">
        <v>0</v>
      </c>
      <c r="I186" s="30">
        <v>0</v>
      </c>
      <c r="J186" s="30">
        <v>0</v>
      </c>
      <c r="K186" s="30">
        <v>0</v>
      </c>
      <c r="L186" s="30">
        <v>0</v>
      </c>
      <c r="M186" s="30">
        <v>0</v>
      </c>
      <c r="N186" s="30">
        <v>0</v>
      </c>
      <c r="O186" s="30">
        <v>0</v>
      </c>
      <c r="P186" s="30">
        <v>0</v>
      </c>
      <c r="Q186" s="30">
        <v>0</v>
      </c>
      <c r="R186" s="30">
        <v>0</v>
      </c>
      <c r="S186" s="24">
        <f t="shared" si="26"/>
        <v>6951.6147979339994</v>
      </c>
      <c r="T186" s="27"/>
      <c r="U186" s="29">
        <v>348.51478364429079</v>
      </c>
      <c r="V186" s="29">
        <v>0</v>
      </c>
      <c r="W186" s="29">
        <v>0</v>
      </c>
      <c r="X186" s="29">
        <v>0</v>
      </c>
      <c r="Y186" s="29">
        <v>0</v>
      </c>
      <c r="Z186" s="25">
        <f t="shared" si="27"/>
        <v>7300.1295815782905</v>
      </c>
      <c r="AA186" s="24">
        <f t="shared" si="28"/>
        <v>-75.53582990562245</v>
      </c>
    </row>
    <row r="187" spans="1:27" s="19" customFormat="1" x14ac:dyDescent="0.2">
      <c r="A187" t="s">
        <v>80</v>
      </c>
      <c r="B187" s="88">
        <f t="shared" si="25"/>
        <v>513</v>
      </c>
      <c r="C187" s="88" t="s">
        <v>104</v>
      </c>
      <c r="D187" s="30">
        <f>SUMIFS(D$9:D$88,$B$9:$B$88,$B187,$C$9:$C$88,$C187)*'2-12'!$F$17</f>
        <v>19357.132562693518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0</v>
      </c>
      <c r="O187" s="30">
        <v>0</v>
      </c>
      <c r="P187" s="30">
        <v>0</v>
      </c>
      <c r="Q187" s="30">
        <v>0</v>
      </c>
      <c r="R187" s="30">
        <v>0</v>
      </c>
      <c r="S187" s="24">
        <f t="shared" si="26"/>
        <v>19357.132562693518</v>
      </c>
      <c r="T187" s="27"/>
      <c r="U187" s="29">
        <v>0</v>
      </c>
      <c r="V187" s="29">
        <v>0</v>
      </c>
      <c r="W187" s="29">
        <v>0</v>
      </c>
      <c r="X187" s="29">
        <v>0</v>
      </c>
      <c r="Y187" s="29">
        <v>0</v>
      </c>
      <c r="Z187" s="25">
        <f t="shared" si="27"/>
        <v>19357.132562693518</v>
      </c>
      <c r="AA187" s="24">
        <f t="shared" si="28"/>
        <v>-200.29193405085971</v>
      </c>
    </row>
    <row r="188" spans="1:27" s="19" customFormat="1" x14ac:dyDescent="0.2">
      <c r="A188" t="s">
        <v>80</v>
      </c>
      <c r="B188" s="88">
        <f t="shared" si="25"/>
        <v>514</v>
      </c>
      <c r="C188" s="88" t="s">
        <v>104</v>
      </c>
      <c r="D188" s="30">
        <f>SUMIFS(D$9:D$88,$B$9:$B$88,$B188,$C$9:$C$88,$C188)*'2-12'!$F$17</f>
        <v>2981.6877305070407</v>
      </c>
      <c r="E188" s="30">
        <v>0</v>
      </c>
      <c r="F188" s="30">
        <v>0</v>
      </c>
      <c r="G188" s="30">
        <v>0</v>
      </c>
      <c r="H188" s="30">
        <v>0</v>
      </c>
      <c r="I188" s="30">
        <v>0</v>
      </c>
      <c r="J188" s="30">
        <v>0</v>
      </c>
      <c r="K188" s="30">
        <v>0</v>
      </c>
      <c r="L188" s="30">
        <v>0</v>
      </c>
      <c r="M188" s="30">
        <v>0</v>
      </c>
      <c r="N188" s="30">
        <v>0</v>
      </c>
      <c r="O188" s="30">
        <v>0</v>
      </c>
      <c r="P188" s="30">
        <v>0</v>
      </c>
      <c r="Q188" s="30">
        <v>0</v>
      </c>
      <c r="R188" s="30">
        <v>0</v>
      </c>
      <c r="S188" s="24">
        <f t="shared" si="26"/>
        <v>2981.6877305070407</v>
      </c>
      <c r="T188" s="27"/>
      <c r="U188" s="29">
        <v>0</v>
      </c>
      <c r="V188" s="29">
        <v>0</v>
      </c>
      <c r="W188" s="29">
        <v>0</v>
      </c>
      <c r="X188" s="29">
        <v>0</v>
      </c>
      <c r="Y188" s="29">
        <v>0</v>
      </c>
      <c r="Z188" s="25">
        <f t="shared" si="27"/>
        <v>2981.6877305070407</v>
      </c>
      <c r="AA188" s="24">
        <f t="shared" si="28"/>
        <v>-30.852090326123289</v>
      </c>
    </row>
    <row r="189" spans="1:27" s="19" customFormat="1" x14ac:dyDescent="0.2">
      <c r="A189" t="s">
        <v>76</v>
      </c>
      <c r="B189" s="88">
        <f t="shared" si="25"/>
        <v>535</v>
      </c>
      <c r="C189" s="88" t="s">
        <v>105</v>
      </c>
      <c r="D189" s="30">
        <f>SUMIFS(D$9:D$88,$B$9:$B$88,$B189,$C$9:$C$88,$C189)*'2-12'!$F$17</f>
        <v>645348.07092922309</v>
      </c>
      <c r="E189" s="30">
        <v>12134.718896702341</v>
      </c>
      <c r="F189" s="30">
        <v>51703.197073852542</v>
      </c>
      <c r="G189" s="30">
        <v>0</v>
      </c>
      <c r="H189" s="30">
        <v>0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30">
        <v>0</v>
      </c>
      <c r="P189" s="30">
        <v>0</v>
      </c>
      <c r="Q189" s="30">
        <v>0</v>
      </c>
      <c r="R189" s="30">
        <v>0</v>
      </c>
      <c r="S189" s="24">
        <f t="shared" si="26"/>
        <v>709185.98689977801</v>
      </c>
      <c r="T189" s="27"/>
      <c r="U189" s="29">
        <v>21147.449028740561</v>
      </c>
      <c r="V189" s="29">
        <v>0</v>
      </c>
      <c r="W189" s="29">
        <v>0</v>
      </c>
      <c r="X189" s="29">
        <v>0</v>
      </c>
      <c r="Y189" s="29">
        <v>0</v>
      </c>
      <c r="Z189" s="25">
        <f t="shared" si="27"/>
        <v>730333.43592851853</v>
      </c>
      <c r="AA189" s="24">
        <f t="shared" si="28"/>
        <v>-7556.8990350385429</v>
      </c>
    </row>
    <row r="190" spans="1:27" s="19" customFormat="1" x14ac:dyDescent="0.2">
      <c r="A190" t="s">
        <v>76</v>
      </c>
      <c r="B190" s="88">
        <f t="shared" si="25"/>
        <v>535</v>
      </c>
      <c r="C190" s="88" t="s">
        <v>106</v>
      </c>
      <c r="D190" s="30">
        <f>SUMIFS(D$9:D$88,$B$9:$B$88,$B190,$C$9:$C$88,$C190)*'2-12'!$F$17</f>
        <v>184351.15159176599</v>
      </c>
      <c r="E190" s="30">
        <v>8140.5935402321184</v>
      </c>
      <c r="F190" s="30">
        <v>34685.163759593306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30">
        <v>0</v>
      </c>
      <c r="P190" s="30">
        <v>0</v>
      </c>
      <c r="Q190" s="30">
        <v>0</v>
      </c>
      <c r="R190" s="30">
        <v>0</v>
      </c>
      <c r="S190" s="24">
        <f t="shared" si="26"/>
        <v>227176.90889159139</v>
      </c>
      <c r="T190" s="27"/>
      <c r="U190" s="29">
        <v>14186.796449198062</v>
      </c>
      <c r="V190" s="29">
        <v>0</v>
      </c>
      <c r="W190" s="29">
        <v>0</v>
      </c>
      <c r="X190" s="29">
        <v>0</v>
      </c>
      <c r="Y190" s="29">
        <v>0</v>
      </c>
      <c r="Z190" s="25">
        <f t="shared" si="27"/>
        <v>241363.70534078946</v>
      </c>
      <c r="AA190" s="24">
        <f t="shared" si="28"/>
        <v>-2497.4361877109332</v>
      </c>
    </row>
    <row r="191" spans="1:27" s="19" customFormat="1" x14ac:dyDescent="0.2">
      <c r="A191" t="s">
        <v>76</v>
      </c>
      <c r="B191" s="88">
        <f t="shared" si="25"/>
        <v>536</v>
      </c>
      <c r="C191" s="88" t="s">
        <v>105</v>
      </c>
      <c r="D191" s="30">
        <f>SUMIFS(D$9:D$88,$B$9:$B$88,$B191,$C$9:$C$88,$C191)*'2-12'!$F$17</f>
        <v>13024.302391411844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30">
        <v>0</v>
      </c>
      <c r="P191" s="30">
        <v>0</v>
      </c>
      <c r="Q191" s="30">
        <v>0</v>
      </c>
      <c r="R191" s="30">
        <v>0</v>
      </c>
      <c r="S191" s="24">
        <f t="shared" si="26"/>
        <v>13024.302391411844</v>
      </c>
      <c r="T191" s="27"/>
      <c r="U191" s="29">
        <v>0</v>
      </c>
      <c r="V191" s="29">
        <v>0</v>
      </c>
      <c r="W191" s="29">
        <v>0</v>
      </c>
      <c r="X191" s="29">
        <v>0</v>
      </c>
      <c r="Y191" s="29">
        <v>0</v>
      </c>
      <c r="Z191" s="25">
        <f t="shared" si="27"/>
        <v>13024.302391411844</v>
      </c>
      <c r="AA191" s="24">
        <f t="shared" si="28"/>
        <v>-134.76493520877739</v>
      </c>
    </row>
    <row r="192" spans="1:27" s="19" customFormat="1" x14ac:dyDescent="0.2">
      <c r="A192" t="s">
        <v>76</v>
      </c>
      <c r="B192" s="88">
        <f t="shared" si="25"/>
        <v>537</v>
      </c>
      <c r="C192" s="88" t="s">
        <v>105</v>
      </c>
      <c r="D192" s="30">
        <f>SUMIFS(D$9:D$88,$B$9:$B$88,$B192,$C$9:$C$88,$C192)*'2-12'!$F$17</f>
        <v>339796.01038507302</v>
      </c>
      <c r="E192" s="30">
        <v>0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24">
        <f t="shared" si="26"/>
        <v>339796.01038507302</v>
      </c>
      <c r="T192" s="27"/>
      <c r="U192" s="29">
        <v>0</v>
      </c>
      <c r="V192" s="29">
        <v>0</v>
      </c>
      <c r="W192" s="29">
        <v>0</v>
      </c>
      <c r="X192" s="29">
        <v>0</v>
      </c>
      <c r="Y192" s="29">
        <v>0</v>
      </c>
      <c r="Z192" s="25">
        <f t="shared" si="27"/>
        <v>339796.01038507302</v>
      </c>
      <c r="AA192" s="24">
        <f t="shared" si="28"/>
        <v>-3515.9339784632903</v>
      </c>
    </row>
    <row r="193" spans="1:27" s="19" customFormat="1" x14ac:dyDescent="0.2">
      <c r="A193" t="s">
        <v>76</v>
      </c>
      <c r="B193" s="88">
        <f t="shared" si="25"/>
        <v>537</v>
      </c>
      <c r="C193" s="88" t="s">
        <v>106</v>
      </c>
      <c r="D193" s="30">
        <f>SUMIFS(D$9:D$88,$B$9:$B$88,$B193,$C$9:$C$88,$C193)*'2-12'!$F$17</f>
        <v>25860.720181096738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0">
        <v>0</v>
      </c>
      <c r="R193" s="30">
        <v>0</v>
      </c>
      <c r="S193" s="24">
        <f t="shared" si="26"/>
        <v>25860.720181096738</v>
      </c>
      <c r="T193" s="27"/>
      <c r="U193" s="29">
        <v>0</v>
      </c>
      <c r="V193" s="29">
        <v>0</v>
      </c>
      <c r="W193" s="29">
        <v>0</v>
      </c>
      <c r="X193" s="29">
        <v>0</v>
      </c>
      <c r="Y193" s="29">
        <v>0</v>
      </c>
      <c r="Z193" s="25">
        <f t="shared" si="27"/>
        <v>25860.720181096738</v>
      </c>
      <c r="AA193" s="24">
        <f t="shared" si="28"/>
        <v>-267.58579269135225</v>
      </c>
    </row>
    <row r="194" spans="1:27" s="19" customFormat="1" x14ac:dyDescent="0.2">
      <c r="A194" t="s">
        <v>76</v>
      </c>
      <c r="B194" s="88">
        <f t="shared" si="25"/>
        <v>539</v>
      </c>
      <c r="C194" s="88" t="s">
        <v>105</v>
      </c>
      <c r="D194" s="30">
        <f>SUMIFS(D$9:D$88,$B$9:$B$88,$B194,$C$9:$C$88,$C194)*'2-12'!$F$17</f>
        <v>983144.96615566802</v>
      </c>
      <c r="E194" s="30">
        <v>0</v>
      </c>
      <c r="F194" s="30">
        <v>0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0</v>
      </c>
      <c r="P194" s="30">
        <v>0</v>
      </c>
      <c r="Q194" s="30">
        <v>0</v>
      </c>
      <c r="R194" s="30">
        <v>0</v>
      </c>
      <c r="S194" s="24">
        <f t="shared" si="26"/>
        <v>983144.96615566802</v>
      </c>
      <c r="T194" s="27"/>
      <c r="U194" s="29">
        <v>0</v>
      </c>
      <c r="V194" s="29">
        <v>0</v>
      </c>
      <c r="W194" s="29">
        <v>0</v>
      </c>
      <c r="X194" s="29">
        <v>0</v>
      </c>
      <c r="Y194" s="29">
        <v>0</v>
      </c>
      <c r="Z194" s="25">
        <f t="shared" si="27"/>
        <v>983144.96615566802</v>
      </c>
      <c r="AA194" s="24">
        <f t="shared" si="28"/>
        <v>-10172.788045229157</v>
      </c>
    </row>
    <row r="195" spans="1:27" s="19" customFormat="1" x14ac:dyDescent="0.2">
      <c r="A195" t="s">
        <v>76</v>
      </c>
      <c r="B195" s="88">
        <f t="shared" si="25"/>
        <v>539</v>
      </c>
      <c r="C195" s="88" t="s">
        <v>106</v>
      </c>
      <c r="D195" s="30">
        <f>SUMIFS(D$9:D$88,$B$9:$B$88,$B195,$C$9:$C$88,$C195)*'2-12'!$F$17</f>
        <v>513687.35326823557</v>
      </c>
      <c r="E195" s="30">
        <v>0</v>
      </c>
      <c r="F195" s="30">
        <v>0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0</v>
      </c>
      <c r="P195" s="30">
        <v>0</v>
      </c>
      <c r="Q195" s="30">
        <v>0</v>
      </c>
      <c r="R195" s="30">
        <v>0</v>
      </c>
      <c r="S195" s="24">
        <f t="shared" si="26"/>
        <v>513687.35326823557</v>
      </c>
      <c r="T195" s="27"/>
      <c r="U195" s="29">
        <v>0</v>
      </c>
      <c r="V195" s="29">
        <v>0</v>
      </c>
      <c r="W195" s="29">
        <v>0</v>
      </c>
      <c r="X195" s="29">
        <v>0</v>
      </c>
      <c r="Y195" s="29">
        <v>0</v>
      </c>
      <c r="Z195" s="25">
        <f t="shared" si="27"/>
        <v>513687.35326823557</v>
      </c>
      <c r="AA195" s="24">
        <f t="shared" si="28"/>
        <v>-5315.2207926629344</v>
      </c>
    </row>
    <row r="196" spans="1:27" s="19" customFormat="1" x14ac:dyDescent="0.2">
      <c r="A196" t="s">
        <v>76</v>
      </c>
      <c r="B196" s="88">
        <f t="shared" si="25"/>
        <v>540</v>
      </c>
      <c r="C196" s="88" t="s">
        <v>105</v>
      </c>
      <c r="D196" s="30">
        <f>SUMIFS(D$9:D$88,$B$9:$B$88,$B196,$C$9:$C$88,$C196)*'2-12'!$F$17</f>
        <v>168943.45101247902</v>
      </c>
      <c r="E196" s="30">
        <v>0</v>
      </c>
      <c r="F196" s="30">
        <v>0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24">
        <f t="shared" si="26"/>
        <v>168943.45101247902</v>
      </c>
      <c r="T196" s="27"/>
      <c r="U196" s="29">
        <v>0</v>
      </c>
      <c r="V196" s="29">
        <v>0</v>
      </c>
      <c r="W196" s="29">
        <v>0</v>
      </c>
      <c r="X196" s="29">
        <v>0</v>
      </c>
      <c r="Y196" s="29">
        <v>0</v>
      </c>
      <c r="Z196" s="25">
        <f t="shared" si="27"/>
        <v>168943.45101247902</v>
      </c>
      <c r="AA196" s="24">
        <f t="shared" si="28"/>
        <v>-1748.0900354906335</v>
      </c>
    </row>
    <row r="197" spans="1:27" s="19" customFormat="1" x14ac:dyDescent="0.2">
      <c r="A197" t="s">
        <v>76</v>
      </c>
      <c r="B197" s="88">
        <f t="shared" si="25"/>
        <v>540</v>
      </c>
      <c r="C197" s="88" t="s">
        <v>106</v>
      </c>
      <c r="D197" s="30">
        <f>SUMIFS(D$9:D$88,$B$9:$B$88,$B197,$C$9:$C$88,$C197)*'2-12'!$F$17</f>
        <v>7248.7941585816861</v>
      </c>
      <c r="E197" s="30">
        <v>0</v>
      </c>
      <c r="F197" s="30">
        <v>0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0</v>
      </c>
      <c r="O197" s="30">
        <v>0</v>
      </c>
      <c r="P197" s="30">
        <v>0</v>
      </c>
      <c r="Q197" s="30">
        <v>0</v>
      </c>
      <c r="R197" s="30">
        <v>0</v>
      </c>
      <c r="S197" s="24">
        <f t="shared" si="26"/>
        <v>7248.7941585816861</v>
      </c>
      <c r="T197" s="27"/>
      <c r="U197" s="29">
        <v>0</v>
      </c>
      <c r="V197" s="29">
        <v>0</v>
      </c>
      <c r="W197" s="29">
        <v>0</v>
      </c>
      <c r="X197" s="29">
        <v>0</v>
      </c>
      <c r="Y197" s="29">
        <v>0</v>
      </c>
      <c r="Z197" s="25">
        <f t="shared" si="27"/>
        <v>7248.7941585816861</v>
      </c>
      <c r="AA197" s="24">
        <f t="shared" si="28"/>
        <v>-75.00465251537571</v>
      </c>
    </row>
    <row r="198" spans="1:27" s="19" customFormat="1" x14ac:dyDescent="0.2">
      <c r="A198" t="s">
        <v>76</v>
      </c>
      <c r="B198" s="88">
        <f t="shared" si="25"/>
        <v>541</v>
      </c>
      <c r="C198" s="88" t="s">
        <v>105</v>
      </c>
      <c r="D198" s="30">
        <f>SUMIFS(D$9:D$88,$B$9:$B$88,$B198,$C$9:$C$88,$C198)*'2-12'!$F$17</f>
        <v>30.087817708683851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24">
        <f t="shared" si="26"/>
        <v>30.087817708683851</v>
      </c>
      <c r="T198" s="27"/>
      <c r="U198" s="29">
        <v>0</v>
      </c>
      <c r="V198" s="29">
        <v>0</v>
      </c>
      <c r="W198" s="29">
        <v>0</v>
      </c>
      <c r="X198" s="29">
        <v>0</v>
      </c>
      <c r="Y198" s="29">
        <v>0</v>
      </c>
      <c r="Z198" s="25">
        <f t="shared" si="27"/>
        <v>30.087817708683851</v>
      </c>
      <c r="AA198" s="24">
        <f t="shared" si="28"/>
        <v>-0.3113243751740562</v>
      </c>
    </row>
    <row r="199" spans="1:27" s="19" customFormat="1" x14ac:dyDescent="0.2">
      <c r="A199" t="s">
        <v>76</v>
      </c>
      <c r="B199" s="88">
        <f t="shared" si="25"/>
        <v>542</v>
      </c>
      <c r="C199" s="88" t="s">
        <v>105</v>
      </c>
      <c r="D199" s="30">
        <f>SUMIFS(D$9:D$88,$B$9:$B$88,$B199,$C$9:$C$88,$C199)*'2-12'!$F$17</f>
        <v>67665.545923825659</v>
      </c>
      <c r="E199" s="30">
        <v>0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0</v>
      </c>
      <c r="Q199" s="30">
        <v>0</v>
      </c>
      <c r="R199" s="30">
        <v>0</v>
      </c>
      <c r="S199" s="24">
        <f t="shared" si="26"/>
        <v>67665.545923825659</v>
      </c>
      <c r="T199" s="27"/>
      <c r="U199" s="29">
        <v>0</v>
      </c>
      <c r="V199" s="29">
        <v>0</v>
      </c>
      <c r="W199" s="29">
        <v>0</v>
      </c>
      <c r="X199" s="29">
        <v>0</v>
      </c>
      <c r="Y199" s="29">
        <v>0</v>
      </c>
      <c r="Z199" s="25">
        <f t="shared" si="27"/>
        <v>67665.545923825659</v>
      </c>
      <c r="AA199" s="24">
        <f t="shared" si="28"/>
        <v>-700.14827959645481</v>
      </c>
    </row>
    <row r="200" spans="1:27" s="19" customFormat="1" x14ac:dyDescent="0.2">
      <c r="A200" t="s">
        <v>76</v>
      </c>
      <c r="B200" s="88">
        <f t="shared" si="25"/>
        <v>542</v>
      </c>
      <c r="C200" s="88" t="s">
        <v>106</v>
      </c>
      <c r="D200" s="30">
        <f>SUMIFS(D$9:D$88,$B$9:$B$88,$B200,$C$9:$C$88,$C200)*'2-12'!$F$17</f>
        <v>1663.8247310301554</v>
      </c>
      <c r="E200" s="30">
        <v>0</v>
      </c>
      <c r="F200" s="30">
        <v>0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0">
        <v>0</v>
      </c>
      <c r="R200" s="30">
        <v>0</v>
      </c>
      <c r="S200" s="24">
        <f t="shared" si="26"/>
        <v>1663.8247310301554</v>
      </c>
      <c r="T200" s="27"/>
      <c r="U200" s="29">
        <v>0</v>
      </c>
      <c r="V200" s="29">
        <v>0</v>
      </c>
      <c r="W200" s="29">
        <v>0</v>
      </c>
      <c r="X200" s="29">
        <v>0</v>
      </c>
      <c r="Y200" s="29">
        <v>0</v>
      </c>
      <c r="Z200" s="25">
        <f t="shared" si="27"/>
        <v>1663.8247310301554</v>
      </c>
      <c r="AA200" s="24">
        <f t="shared" si="28"/>
        <v>-17.215911097387561</v>
      </c>
    </row>
    <row r="201" spans="1:27" s="19" customFormat="1" x14ac:dyDescent="0.2">
      <c r="A201" t="s">
        <v>76</v>
      </c>
      <c r="B201" s="88">
        <f t="shared" si="25"/>
        <v>543</v>
      </c>
      <c r="C201" s="88" t="s">
        <v>105</v>
      </c>
      <c r="D201" s="30">
        <f>SUMIFS(D$9:D$88,$B$9:$B$88,$B201,$C$9:$C$88,$C201)*'2-12'!$F$17</f>
        <v>53627.528094940149</v>
      </c>
      <c r="E201" s="30">
        <v>0</v>
      </c>
      <c r="F201" s="30">
        <v>0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24">
        <f t="shared" si="26"/>
        <v>53627.528094940149</v>
      </c>
      <c r="T201" s="27"/>
      <c r="U201" s="29">
        <v>0</v>
      </c>
      <c r="V201" s="29">
        <v>0</v>
      </c>
      <c r="W201" s="29">
        <v>0</v>
      </c>
      <c r="X201" s="29">
        <v>0</v>
      </c>
      <c r="Y201" s="29">
        <v>0</v>
      </c>
      <c r="Z201" s="25">
        <f t="shared" si="27"/>
        <v>53627.528094940149</v>
      </c>
      <c r="AA201" s="24">
        <f t="shared" si="28"/>
        <v>-554.89423785852705</v>
      </c>
    </row>
    <row r="202" spans="1:27" s="19" customFormat="1" x14ac:dyDescent="0.2">
      <c r="A202" t="s">
        <v>76</v>
      </c>
      <c r="B202" s="88">
        <f t="shared" si="25"/>
        <v>543</v>
      </c>
      <c r="C202" s="88" t="s">
        <v>106</v>
      </c>
      <c r="D202" s="30">
        <f>SUMIFS(D$9:D$88,$B$9:$B$88,$B202,$C$9:$C$88,$C202)*'2-12'!$F$17</f>
        <v>18783.833282302843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24">
        <f t="shared" si="26"/>
        <v>18783.833282302843</v>
      </c>
      <c r="T202" s="27"/>
      <c r="U202" s="29">
        <v>0</v>
      </c>
      <c r="V202" s="29">
        <v>0</v>
      </c>
      <c r="W202" s="29">
        <v>0</v>
      </c>
      <c r="X202" s="29">
        <v>0</v>
      </c>
      <c r="Y202" s="29">
        <v>0</v>
      </c>
      <c r="Z202" s="25">
        <f t="shared" si="27"/>
        <v>18783.833282302843</v>
      </c>
      <c r="AA202" s="24">
        <f t="shared" si="28"/>
        <v>-194.35989730484289</v>
      </c>
    </row>
    <row r="203" spans="1:27" s="19" customFormat="1" x14ac:dyDescent="0.2">
      <c r="A203" t="s">
        <v>76</v>
      </c>
      <c r="B203" s="88">
        <f t="shared" si="25"/>
        <v>544</v>
      </c>
      <c r="C203" s="88" t="s">
        <v>105</v>
      </c>
      <c r="D203" s="30">
        <f>SUMIFS(D$9:D$88,$B$9:$B$88,$B203,$C$9:$C$88,$C203)*'2-12'!$F$17</f>
        <v>75481.292491645145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24">
        <f t="shared" si="26"/>
        <v>75481.292491645145</v>
      </c>
      <c r="T203" s="27"/>
      <c r="U203" s="29">
        <v>0</v>
      </c>
      <c r="V203" s="29">
        <v>0</v>
      </c>
      <c r="W203" s="29">
        <v>0</v>
      </c>
      <c r="X203" s="29">
        <v>0</v>
      </c>
      <c r="Y203" s="29">
        <v>0</v>
      </c>
      <c r="Z203" s="25">
        <f t="shared" si="27"/>
        <v>75481.292491645145</v>
      </c>
      <c r="AA203" s="24">
        <f t="shared" si="28"/>
        <v>-781.01929657428991</v>
      </c>
    </row>
    <row r="204" spans="1:27" s="19" customFormat="1" x14ac:dyDescent="0.2">
      <c r="A204" t="s">
        <v>76</v>
      </c>
      <c r="B204" s="88">
        <f t="shared" si="25"/>
        <v>544</v>
      </c>
      <c r="C204" s="88" t="s">
        <v>106</v>
      </c>
      <c r="D204" s="30">
        <f>SUMIFS(D$9:D$88,$B$9:$B$88,$B204,$C$9:$C$88,$C204)*'2-12'!$F$17</f>
        <v>22915.163102448165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30">
        <v>0</v>
      </c>
      <c r="P204" s="30">
        <v>0</v>
      </c>
      <c r="Q204" s="30">
        <v>0</v>
      </c>
      <c r="R204" s="30">
        <v>0</v>
      </c>
      <c r="S204" s="24">
        <f t="shared" si="26"/>
        <v>22915.163102448165</v>
      </c>
      <c r="T204" s="27"/>
      <c r="U204" s="29">
        <v>0</v>
      </c>
      <c r="V204" s="29">
        <v>0</v>
      </c>
      <c r="W204" s="29">
        <v>0</v>
      </c>
      <c r="X204" s="29">
        <v>0</v>
      </c>
      <c r="Y204" s="29">
        <v>0</v>
      </c>
      <c r="Z204" s="25">
        <f t="shared" si="27"/>
        <v>22915.163102448165</v>
      </c>
      <c r="AA204" s="24">
        <f t="shared" si="28"/>
        <v>-237.10755309522938</v>
      </c>
    </row>
    <row r="205" spans="1:27" s="19" customFormat="1" x14ac:dyDescent="0.2">
      <c r="A205" t="s">
        <v>76</v>
      </c>
      <c r="B205" s="88">
        <f t="shared" si="25"/>
        <v>545</v>
      </c>
      <c r="C205" s="88" t="s">
        <v>104</v>
      </c>
      <c r="D205" s="30">
        <f>SUMIFS(D$9:D$88,$B$9:$B$88,$B205,$C$9:$C$88,$C205)*'2-12'!$F$17</f>
        <v>-1986190.8220239042</v>
      </c>
      <c r="E205" s="30">
        <v>0</v>
      </c>
      <c r="F205" s="30">
        <v>0</v>
      </c>
      <c r="G205" s="30">
        <v>0</v>
      </c>
      <c r="H205" s="30">
        <v>1986190.8220239042</v>
      </c>
      <c r="I205" s="30">
        <v>104724.95343550753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567.60924762045397</v>
      </c>
      <c r="S205" s="24">
        <f t="shared" si="26"/>
        <v>105292.56268312798</v>
      </c>
      <c r="T205" s="27"/>
      <c r="U205" s="29">
        <v>0</v>
      </c>
      <c r="V205" s="29">
        <v>0</v>
      </c>
      <c r="W205" s="29">
        <v>0</v>
      </c>
      <c r="X205" s="29">
        <v>0</v>
      </c>
      <c r="Y205" s="29">
        <v>0</v>
      </c>
      <c r="Z205" s="25">
        <f t="shared" si="27"/>
        <v>105292.56268312798</v>
      </c>
      <c r="AA205" s="24">
        <f t="shared" si="28"/>
        <v>-1089.4821819642675</v>
      </c>
    </row>
    <row r="206" spans="1:27" s="19" customFormat="1" x14ac:dyDescent="0.2">
      <c r="A206" t="s">
        <v>76</v>
      </c>
      <c r="B206" s="88">
        <f t="shared" si="25"/>
        <v>545</v>
      </c>
      <c r="C206" s="88" t="s">
        <v>105</v>
      </c>
      <c r="D206" s="30">
        <f>SUMIFS(D$9:D$88,$B$9:$B$88,$B206,$C$9:$C$88,$C206)*'2-12'!$F$17</f>
        <v>233482.11297871795</v>
      </c>
      <c r="E206" s="30">
        <v>2095.8415265044468</v>
      </c>
      <c r="F206" s="30">
        <v>8929.8902103015389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30">
        <v>0</v>
      </c>
      <c r="P206" s="30">
        <v>0</v>
      </c>
      <c r="Q206" s="30">
        <v>0</v>
      </c>
      <c r="R206" s="30">
        <v>0</v>
      </c>
      <c r="S206" s="24">
        <f t="shared" si="26"/>
        <v>244507.84471552394</v>
      </c>
      <c r="T206" s="27"/>
      <c r="U206" s="29">
        <v>3652.4704223774961</v>
      </c>
      <c r="V206" s="29">
        <v>0</v>
      </c>
      <c r="W206" s="29">
        <v>0</v>
      </c>
      <c r="X206" s="29">
        <v>0</v>
      </c>
      <c r="Y206" s="29">
        <v>0</v>
      </c>
      <c r="Z206" s="25">
        <f t="shared" si="27"/>
        <v>248160.31513790143</v>
      </c>
      <c r="AA206" s="24">
        <f t="shared" si="28"/>
        <v>-2567.7620025930519</v>
      </c>
    </row>
    <row r="207" spans="1:27" s="19" customFormat="1" x14ac:dyDescent="0.2">
      <c r="A207" t="s">
        <v>76</v>
      </c>
      <c r="B207" s="88">
        <f t="shared" si="25"/>
        <v>545</v>
      </c>
      <c r="C207" s="88" t="s">
        <v>106</v>
      </c>
      <c r="D207" s="30">
        <f>SUMIFS(D$9:D$88,$B$9:$B$88,$B207,$C$9:$C$88,$C207)*'2-12'!$F$17</f>
        <v>68153.184950287759</v>
      </c>
      <c r="E207" s="30">
        <v>410.23519445401786</v>
      </c>
      <c r="F207" s="30">
        <v>1747.916147546717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30">
        <v>0</v>
      </c>
      <c r="P207" s="30">
        <v>0</v>
      </c>
      <c r="Q207" s="30">
        <v>0</v>
      </c>
      <c r="R207" s="30">
        <v>0</v>
      </c>
      <c r="S207" s="24">
        <f t="shared" si="26"/>
        <v>70311.336292288484</v>
      </c>
      <c r="T207" s="27"/>
      <c r="U207" s="29">
        <v>714.9261501944967</v>
      </c>
      <c r="V207" s="29">
        <v>0</v>
      </c>
      <c r="W207" s="29">
        <v>0</v>
      </c>
      <c r="X207" s="29">
        <v>0</v>
      </c>
      <c r="Y207" s="29">
        <v>0</v>
      </c>
      <c r="Z207" s="25">
        <f t="shared" si="27"/>
        <v>71026.262442482985</v>
      </c>
      <c r="AA207" s="24">
        <f t="shared" si="28"/>
        <v>-734.92225291808427</v>
      </c>
    </row>
    <row r="208" spans="1:27" s="19" customFormat="1" x14ac:dyDescent="0.2">
      <c r="A208" t="s">
        <v>74</v>
      </c>
      <c r="B208" s="88">
        <f t="shared" si="25"/>
        <v>548</v>
      </c>
      <c r="C208" s="88" t="s">
        <v>104</v>
      </c>
      <c r="D208" s="30">
        <f>SUMIFS(D$9:D$88,$B$9:$B$88,$B208,$C$9:$C$88,$C208)*'2-12'!$F$17</f>
        <v>16187.701587923299</v>
      </c>
      <c r="E208" s="30">
        <v>2923.3805940235252</v>
      </c>
      <c r="F208" s="30">
        <v>12455.840490524221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0">
        <v>0</v>
      </c>
      <c r="P208" s="30">
        <v>0</v>
      </c>
      <c r="Q208" s="30">
        <v>0</v>
      </c>
      <c r="R208" s="30">
        <v>0</v>
      </c>
      <c r="S208" s="24">
        <f t="shared" si="26"/>
        <v>31566.922672471046</v>
      </c>
      <c r="T208" s="27"/>
      <c r="U208" s="29">
        <v>5094.6414688289306</v>
      </c>
      <c r="V208" s="29">
        <v>0</v>
      </c>
      <c r="W208" s="29">
        <v>0</v>
      </c>
      <c r="X208" s="29">
        <v>0</v>
      </c>
      <c r="Y208" s="29">
        <v>0</v>
      </c>
      <c r="Z208" s="25">
        <f t="shared" si="27"/>
        <v>36661.564141299976</v>
      </c>
      <c r="AA208" s="24">
        <f t="shared" si="28"/>
        <v>-379.34418041557365</v>
      </c>
    </row>
    <row r="209" spans="1:27" s="19" customFormat="1" x14ac:dyDescent="0.2">
      <c r="A209" t="s">
        <v>74</v>
      </c>
      <c r="B209" s="88">
        <f t="shared" si="25"/>
        <v>549</v>
      </c>
      <c r="C209" s="88" t="s">
        <v>104</v>
      </c>
      <c r="D209" s="30">
        <f>SUMIFS(D$9:D$88,$B$9:$B$88,$B209,$C$9:$C$88,$C209)*'2-12'!$F$17</f>
        <v>519298.99819170259</v>
      </c>
      <c r="E209" s="30">
        <v>0</v>
      </c>
      <c r="F209" s="30">
        <v>0</v>
      </c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129802.08339191844</v>
      </c>
      <c r="R209" s="30">
        <v>703.52729198419638</v>
      </c>
      <c r="S209" s="24">
        <f t="shared" si="26"/>
        <v>649804.60887560516</v>
      </c>
      <c r="T209" s="27"/>
      <c r="U209" s="29">
        <v>0</v>
      </c>
      <c r="V209" s="29">
        <v>0</v>
      </c>
      <c r="W209" s="29">
        <v>0</v>
      </c>
      <c r="X209" s="29">
        <v>0</v>
      </c>
      <c r="Y209" s="29">
        <v>391528.50742799463</v>
      </c>
      <c r="Z209" s="25">
        <f t="shared" si="27"/>
        <v>1041333.1163035998</v>
      </c>
      <c r="AA209" s="24">
        <f t="shared" si="28"/>
        <v>-10774.871907300432</v>
      </c>
    </row>
    <row r="210" spans="1:27" s="19" customFormat="1" x14ac:dyDescent="0.2">
      <c r="A210" t="s">
        <v>74</v>
      </c>
      <c r="B210" s="88">
        <f t="shared" si="25"/>
        <v>550</v>
      </c>
      <c r="C210" s="88" t="s">
        <v>104</v>
      </c>
      <c r="D210" s="30">
        <f>SUMIFS(D$9:D$88,$B$9:$B$88,$B210,$C$9:$C$88,$C210)*'2-12'!$F$17</f>
        <v>826196.64596147917</v>
      </c>
      <c r="E210" s="30">
        <v>0</v>
      </c>
      <c r="F210" s="30">
        <v>0</v>
      </c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30">
        <v>0</v>
      </c>
      <c r="Q210" s="30">
        <v>0</v>
      </c>
      <c r="R210" s="30">
        <v>0</v>
      </c>
      <c r="S210" s="24">
        <f t="shared" si="26"/>
        <v>826196.64596147917</v>
      </c>
      <c r="T210" s="27"/>
      <c r="U210" s="29">
        <v>0</v>
      </c>
      <c r="V210" s="29">
        <v>0</v>
      </c>
      <c r="W210" s="29">
        <v>0</v>
      </c>
      <c r="X210" s="29">
        <v>0</v>
      </c>
      <c r="Y210" s="29">
        <v>0</v>
      </c>
      <c r="Z210" s="25">
        <f t="shared" si="27"/>
        <v>826196.64596147917</v>
      </c>
      <c r="AA210" s="24">
        <f t="shared" si="28"/>
        <v>-8548.8139108414762</v>
      </c>
    </row>
    <row r="211" spans="1:27" s="19" customFormat="1" x14ac:dyDescent="0.2">
      <c r="A211" t="s">
        <v>74</v>
      </c>
      <c r="B211" s="88">
        <f t="shared" si="25"/>
        <v>553</v>
      </c>
      <c r="C211" s="88" t="s">
        <v>104</v>
      </c>
      <c r="D211" s="30">
        <f>SUMIFS(D$9:D$88,$B$9:$B$88,$B211,$C$9:$C$88,$C211)*'2-12'!$F$17</f>
        <v>1294773.1833051431</v>
      </c>
      <c r="E211" s="30">
        <v>352.15877920002009</v>
      </c>
      <c r="F211" s="30">
        <v>1500.4661350016102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0</v>
      </c>
      <c r="Q211" s="30">
        <v>0</v>
      </c>
      <c r="R211" s="30">
        <v>0</v>
      </c>
      <c r="S211" s="24">
        <f t="shared" si="26"/>
        <v>1296625.8082193446</v>
      </c>
      <c r="T211" s="27"/>
      <c r="U211" s="29">
        <v>613.71506802516456</v>
      </c>
      <c r="V211" s="29">
        <v>0</v>
      </c>
      <c r="W211" s="29">
        <v>0</v>
      </c>
      <c r="X211" s="29">
        <v>0</v>
      </c>
      <c r="Y211" s="29">
        <v>0</v>
      </c>
      <c r="Z211" s="25">
        <f t="shared" si="27"/>
        <v>1297239.5232873696</v>
      </c>
      <c r="AA211" s="24">
        <f t="shared" si="28"/>
        <v>-13422.784196209162</v>
      </c>
    </row>
    <row r="212" spans="1:27" s="19" customFormat="1" x14ac:dyDescent="0.2">
      <c r="A212" t="s">
        <v>74</v>
      </c>
      <c r="B212" s="88">
        <f t="shared" ref="B212:B243" si="29">B129</f>
        <v>554</v>
      </c>
      <c r="C212" s="88" t="s">
        <v>104</v>
      </c>
      <c r="D212" s="30">
        <f>SUMIFS(D$9:D$88,$B$9:$B$88,$B212,$C$9:$C$88,$C212)*'2-12'!$F$17</f>
        <v>94689.773861314723</v>
      </c>
      <c r="E212" s="30">
        <v>0</v>
      </c>
      <c r="F212" s="30">
        <v>0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30">
        <v>0</v>
      </c>
      <c r="P212" s="30">
        <v>0</v>
      </c>
      <c r="Q212" s="30">
        <v>0</v>
      </c>
      <c r="R212" s="30">
        <v>0</v>
      </c>
      <c r="S212" s="24">
        <f t="shared" ref="S212:S243" si="30">SUM(D212:R212)</f>
        <v>94689.773861314723</v>
      </c>
      <c r="T212" s="27"/>
      <c r="U212" s="29">
        <v>0</v>
      </c>
      <c r="V212" s="29">
        <v>0</v>
      </c>
      <c r="W212" s="29">
        <v>0</v>
      </c>
      <c r="X212" s="29">
        <v>0</v>
      </c>
      <c r="Y212" s="29">
        <v>0</v>
      </c>
      <c r="Z212" s="25">
        <f t="shared" ref="Z212:Z243" si="31">SUM(U212:Y212,S212)</f>
        <v>94689.773861314723</v>
      </c>
      <c r="AA212" s="24">
        <f t="shared" ref="AA212:AA243" si="32">Z212-Z129</f>
        <v>-979.77310844443855</v>
      </c>
    </row>
    <row r="213" spans="1:27" s="19" customFormat="1" x14ac:dyDescent="0.2">
      <c r="A213" t="s">
        <v>74</v>
      </c>
      <c r="B213" s="88">
        <f t="shared" si="29"/>
        <v>556</v>
      </c>
      <c r="C213" s="88" t="s">
        <v>104</v>
      </c>
      <c r="D213" s="30">
        <f>SUMIFS(D$9:D$88,$B$9:$B$88,$B213,$C$9:$C$88,$C213)*'2-12'!$F$17</f>
        <v>86003.486434457329</v>
      </c>
      <c r="E213" s="30">
        <v>0</v>
      </c>
      <c r="F213" s="30">
        <v>0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30">
        <v>0</v>
      </c>
      <c r="P213" s="30">
        <v>0</v>
      </c>
      <c r="Q213" s="30">
        <v>0</v>
      </c>
      <c r="R213" s="30">
        <v>0</v>
      </c>
      <c r="S213" s="24">
        <f t="shared" si="30"/>
        <v>86003.486434457329</v>
      </c>
      <c r="T213" s="27"/>
      <c r="U213" s="29">
        <v>0</v>
      </c>
      <c r="V213" s="29">
        <v>0</v>
      </c>
      <c r="W213" s="29">
        <v>0</v>
      </c>
      <c r="X213" s="29">
        <v>0</v>
      </c>
      <c r="Y213" s="29">
        <v>0</v>
      </c>
      <c r="Z213" s="25">
        <f t="shared" si="31"/>
        <v>86003.486434457329</v>
      </c>
      <c r="AA213" s="24">
        <f t="shared" si="32"/>
        <v>-889.89443954489252</v>
      </c>
    </row>
    <row r="214" spans="1:27" s="19" customFormat="1" x14ac:dyDescent="0.2">
      <c r="A214" t="s">
        <v>74</v>
      </c>
      <c r="B214" s="88">
        <f t="shared" si="29"/>
        <v>557</v>
      </c>
      <c r="C214" s="88" t="s">
        <v>104</v>
      </c>
      <c r="D214" s="30">
        <f>SUMIFS(D$9:D$88,$B$9:$B$88,$B214,$C$9:$C$88,$C214)*'2-12'!$F$17</f>
        <v>2135082.3014141796</v>
      </c>
      <c r="E214" s="30">
        <v>27114.900073976754</v>
      </c>
      <c r="F214" s="30">
        <v>115530.24294148407</v>
      </c>
      <c r="G214" s="30">
        <v>-7234.7855549508331</v>
      </c>
      <c r="H214" s="30">
        <v>0</v>
      </c>
      <c r="I214" s="30">
        <v>0</v>
      </c>
      <c r="J214" s="30">
        <v>112971.89594215127</v>
      </c>
      <c r="K214" s="30">
        <v>0</v>
      </c>
      <c r="L214" s="30">
        <v>0</v>
      </c>
      <c r="M214" s="30">
        <v>0</v>
      </c>
      <c r="N214" s="30">
        <v>0</v>
      </c>
      <c r="O214" s="30">
        <v>0</v>
      </c>
      <c r="P214" s="30">
        <v>0</v>
      </c>
      <c r="Q214" s="30">
        <v>0</v>
      </c>
      <c r="R214" s="30">
        <v>0</v>
      </c>
      <c r="S214" s="24">
        <f t="shared" si="30"/>
        <v>2383464.5548168402</v>
      </c>
      <c r="T214" s="27"/>
      <c r="U214" s="29">
        <v>47253.749519458899</v>
      </c>
      <c r="V214" s="29">
        <v>0</v>
      </c>
      <c r="W214" s="29">
        <v>0</v>
      </c>
      <c r="X214" s="29">
        <v>0</v>
      </c>
      <c r="Y214" s="29">
        <v>0</v>
      </c>
      <c r="Z214" s="25">
        <f t="shared" si="31"/>
        <v>2430718.3043362992</v>
      </c>
      <c r="AA214" s="24">
        <f t="shared" si="32"/>
        <v>-25151.104830817785</v>
      </c>
    </row>
    <row r="215" spans="1:27" s="19" customFormat="1" x14ac:dyDescent="0.2">
      <c r="A215" t="s">
        <v>59</v>
      </c>
      <c r="B215" s="88" t="str">
        <f t="shared" si="29"/>
        <v>403HP</v>
      </c>
      <c r="C215" s="88" t="s">
        <v>105</v>
      </c>
      <c r="D215" s="30">
        <f>SUMIFS(D$9:D$88,$B$9:$B$88,$B215,$C$9:$C$88,$C215)*'2-12'!$F$17</f>
        <v>1745178.4856012377</v>
      </c>
      <c r="E215" s="30">
        <v>0</v>
      </c>
      <c r="F215" s="30">
        <v>0</v>
      </c>
      <c r="G215" s="30">
        <v>0</v>
      </c>
      <c r="H215" s="30">
        <v>0</v>
      </c>
      <c r="I215" s="30">
        <v>0</v>
      </c>
      <c r="J215" s="30">
        <v>0</v>
      </c>
      <c r="K215" s="30">
        <v>36562.140742356889</v>
      </c>
      <c r="L215" s="30">
        <v>0</v>
      </c>
      <c r="M215" s="30">
        <v>0</v>
      </c>
      <c r="N215" s="30">
        <v>0</v>
      </c>
      <c r="O215" s="30">
        <v>0</v>
      </c>
      <c r="P215" s="30">
        <v>0</v>
      </c>
      <c r="Q215" s="30">
        <v>0</v>
      </c>
      <c r="R215" s="30">
        <v>198.16680282357424</v>
      </c>
      <c r="S215" s="24">
        <f t="shared" si="30"/>
        <v>1781938.7931464182</v>
      </c>
      <c r="T215" s="27"/>
      <c r="U215" s="29">
        <v>0</v>
      </c>
      <c r="V215" s="29">
        <v>0</v>
      </c>
      <c r="W215" s="29">
        <v>13038.042532173622</v>
      </c>
      <c r="X215" s="29">
        <v>0</v>
      </c>
      <c r="Y215" s="29">
        <v>0</v>
      </c>
      <c r="Z215" s="25">
        <f t="shared" si="31"/>
        <v>1794976.8356785919</v>
      </c>
      <c r="AA215" s="24">
        <f t="shared" si="32"/>
        <v>-18572.966880820226</v>
      </c>
    </row>
    <row r="216" spans="1:27" s="19" customFormat="1" x14ac:dyDescent="0.2">
      <c r="A216" t="s">
        <v>59</v>
      </c>
      <c r="B216" s="88" t="str">
        <f t="shared" si="29"/>
        <v>403HP</v>
      </c>
      <c r="C216" s="88" t="s">
        <v>106</v>
      </c>
      <c r="D216" s="29">
        <f>SUMIFS(D$9:D$88,$B$9:$B$88,$B216,$C$9:$C$88,$C216)*'2-12'!$F$17</f>
        <v>704846.1121079548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  <c r="J216" s="29">
        <v>0</v>
      </c>
      <c r="K216" s="29">
        <v>99225.578558087029</v>
      </c>
      <c r="L216" s="29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9">
        <v>537.80263578483539</v>
      </c>
      <c r="S216" s="24">
        <f t="shared" si="30"/>
        <v>804609.49330182665</v>
      </c>
      <c r="T216" s="27"/>
      <c r="U216" s="29">
        <v>0</v>
      </c>
      <c r="V216" s="29">
        <v>0</v>
      </c>
      <c r="W216" s="29">
        <v>73621.947677460063</v>
      </c>
      <c r="X216" s="29">
        <v>0</v>
      </c>
      <c r="Y216" s="29">
        <v>0</v>
      </c>
      <c r="Z216" s="25">
        <f t="shared" si="31"/>
        <v>878231.44097928668</v>
      </c>
      <c r="AA216" s="24">
        <f t="shared" si="32"/>
        <v>-9087.2278364732629</v>
      </c>
    </row>
    <row r="217" spans="1:27" s="19" customFormat="1" x14ac:dyDescent="0.2">
      <c r="A217" t="s">
        <v>59</v>
      </c>
      <c r="B217" s="88" t="str">
        <f t="shared" si="29"/>
        <v>403OP</v>
      </c>
      <c r="C217" s="88" t="s">
        <v>104</v>
      </c>
      <c r="D217" s="29">
        <f>SUMIFS(D$9:D$88,$B$9:$B$88,$B217,$C$9:$C$88,$C217)*'2-12'!$F$17</f>
        <v>11357984.971552242</v>
      </c>
      <c r="E217" s="29">
        <v>0</v>
      </c>
      <c r="F217" s="29">
        <v>0</v>
      </c>
      <c r="G217" s="29">
        <v>0</v>
      </c>
      <c r="H217" s="29">
        <v>0</v>
      </c>
      <c r="I217" s="29">
        <v>0</v>
      </c>
      <c r="J217" s="29">
        <v>0</v>
      </c>
      <c r="K217" s="29">
        <v>363056.43446624384</v>
      </c>
      <c r="L217" s="29">
        <v>0</v>
      </c>
      <c r="M217" s="29">
        <v>0</v>
      </c>
      <c r="N217" s="29">
        <v>0</v>
      </c>
      <c r="O217" s="29">
        <v>0</v>
      </c>
      <c r="P217" s="29">
        <v>0</v>
      </c>
      <c r="Q217" s="29">
        <v>96710.028257068596</v>
      </c>
      <c r="R217" s="29">
        <v>2491.9342279603434</v>
      </c>
      <c r="S217" s="24">
        <f t="shared" si="30"/>
        <v>11820243.368503515</v>
      </c>
      <c r="T217" s="27"/>
      <c r="U217" s="29">
        <v>0</v>
      </c>
      <c r="V217" s="29">
        <v>0</v>
      </c>
      <c r="W217" s="29">
        <v>138917.79817739793</v>
      </c>
      <c r="X217" s="29">
        <v>0</v>
      </c>
      <c r="Y217" s="29">
        <v>2360265.4106540876</v>
      </c>
      <c r="Z217" s="25">
        <f t="shared" si="31"/>
        <v>14319426.577335</v>
      </c>
      <c r="AA217" s="24">
        <f t="shared" si="32"/>
        <v>-148165.8316067569</v>
      </c>
    </row>
    <row r="218" spans="1:27" s="19" customFormat="1" x14ac:dyDescent="0.2">
      <c r="A218" t="s">
        <v>59</v>
      </c>
      <c r="B218" s="88" t="str">
        <f t="shared" si="29"/>
        <v>403SP</v>
      </c>
      <c r="C218" s="88" t="s">
        <v>104</v>
      </c>
      <c r="D218" s="29">
        <f>SUMIFS(D$9:D$88,$B$9:$B$88,$B218,$C$9:$C$88,$C218)*'2-12'!$F$17</f>
        <v>427789.55957253138</v>
      </c>
      <c r="E218" s="29">
        <v>0</v>
      </c>
      <c r="F218" s="29">
        <v>0</v>
      </c>
      <c r="G218" s="29">
        <v>0</v>
      </c>
      <c r="H218" s="29">
        <v>0</v>
      </c>
      <c r="I218" s="29">
        <v>0</v>
      </c>
      <c r="J218" s="29">
        <v>0</v>
      </c>
      <c r="K218" s="29">
        <v>156387.04167218722</v>
      </c>
      <c r="L218" s="29">
        <v>0</v>
      </c>
      <c r="M218" s="29">
        <v>0</v>
      </c>
      <c r="N218" s="29">
        <v>0</v>
      </c>
      <c r="O218" s="29">
        <v>0</v>
      </c>
      <c r="P218" s="29">
        <v>0</v>
      </c>
      <c r="Q218" s="29">
        <v>0</v>
      </c>
      <c r="R218" s="29">
        <v>847.61776586323776</v>
      </c>
      <c r="S218" s="24">
        <f t="shared" si="30"/>
        <v>585024.21901058173</v>
      </c>
      <c r="T218" s="27"/>
      <c r="U218" s="29">
        <v>0</v>
      </c>
      <c r="V218" s="29">
        <v>0</v>
      </c>
      <c r="W218" s="29">
        <v>-276.30769378535837</v>
      </c>
      <c r="X218" s="29">
        <v>0</v>
      </c>
      <c r="Y218" s="29">
        <v>0</v>
      </c>
      <c r="Z218" s="25">
        <f t="shared" si="31"/>
        <v>584747.91131679632</v>
      </c>
      <c r="AA218" s="24">
        <f t="shared" si="32"/>
        <v>-6050.4979087432148</v>
      </c>
    </row>
    <row r="219" spans="1:27" s="19" customFormat="1" x14ac:dyDescent="0.2">
      <c r="A219" t="s">
        <v>57</v>
      </c>
      <c r="B219" s="88" t="str">
        <f t="shared" si="29"/>
        <v>404HP</v>
      </c>
      <c r="C219" s="88" t="s">
        <v>105</v>
      </c>
      <c r="D219" s="29">
        <f>SUMIFS(D$9:D$88,$B$9:$B$88,$B219,$C$9:$C$88,$C219)*'2-12'!$F$17</f>
        <v>24633.46257766107</v>
      </c>
      <c r="E219" s="29">
        <v>0</v>
      </c>
      <c r="F219" s="29">
        <v>0</v>
      </c>
      <c r="G219" s="29">
        <v>0</v>
      </c>
      <c r="H219" s="29">
        <v>0</v>
      </c>
      <c r="I219" s="29">
        <v>0</v>
      </c>
      <c r="J219" s="29">
        <v>0</v>
      </c>
      <c r="K219" s="29">
        <v>35.035304005713314</v>
      </c>
      <c r="L219" s="29">
        <v>0</v>
      </c>
      <c r="M219" s="29">
        <v>0</v>
      </c>
      <c r="N219" s="29">
        <v>0</v>
      </c>
      <c r="O219" s="29">
        <v>0</v>
      </c>
      <c r="P219" s="29">
        <v>0</v>
      </c>
      <c r="Q219" s="29">
        <v>0</v>
      </c>
      <c r="R219" s="29">
        <v>0</v>
      </c>
      <c r="S219" s="24">
        <f t="shared" si="30"/>
        <v>24668.497881666783</v>
      </c>
      <c r="T219" s="27"/>
      <c r="U219" s="29">
        <v>0</v>
      </c>
      <c r="V219" s="29">
        <v>0</v>
      </c>
      <c r="W219" s="29">
        <v>0</v>
      </c>
      <c r="X219" s="29">
        <v>0</v>
      </c>
      <c r="Y219" s="29">
        <v>0</v>
      </c>
      <c r="Z219" s="25">
        <f t="shared" si="31"/>
        <v>24668.497881666783</v>
      </c>
      <c r="AA219" s="24">
        <f t="shared" si="32"/>
        <v>-255.24964169388477</v>
      </c>
    </row>
    <row r="220" spans="1:27" s="19" customFormat="1" x14ac:dyDescent="0.2">
      <c r="A220" t="s">
        <v>42</v>
      </c>
      <c r="B220" s="88">
        <f t="shared" si="29"/>
        <v>105</v>
      </c>
      <c r="C220" s="88" t="s">
        <v>104</v>
      </c>
      <c r="D220" s="30">
        <f>SUMIFS(D$9:D$88,$B$9:$B$88,$B220,$C$9:$C$88,$C220)*'2-12'!$F$17</f>
        <v>322977.84022818448</v>
      </c>
      <c r="E220" s="30">
        <v>0</v>
      </c>
      <c r="F220" s="30">
        <v>0</v>
      </c>
      <c r="G220" s="30">
        <v>0</v>
      </c>
      <c r="H220" s="30">
        <v>0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0</v>
      </c>
      <c r="O220" s="30">
        <v>0</v>
      </c>
      <c r="P220" s="30">
        <v>0</v>
      </c>
      <c r="Q220" s="30">
        <v>0</v>
      </c>
      <c r="R220" s="30">
        <v>0</v>
      </c>
      <c r="S220" s="24">
        <f t="shared" si="30"/>
        <v>322977.84022818448</v>
      </c>
      <c r="T220" s="27"/>
      <c r="U220" s="29">
        <v>0</v>
      </c>
      <c r="V220" s="29">
        <v>0</v>
      </c>
      <c r="W220" s="29">
        <v>0</v>
      </c>
      <c r="X220" s="29">
        <v>0</v>
      </c>
      <c r="Y220" s="29">
        <v>0</v>
      </c>
      <c r="Z220" s="25">
        <f t="shared" si="31"/>
        <v>322977.84022818448</v>
      </c>
      <c r="AA220" s="24">
        <f t="shared" si="32"/>
        <v>-3341.9131715586409</v>
      </c>
    </row>
    <row r="221" spans="1:27" s="19" customFormat="1" x14ac:dyDescent="0.2">
      <c r="A221" t="s">
        <v>43</v>
      </c>
      <c r="B221" s="88">
        <f t="shared" si="29"/>
        <v>310</v>
      </c>
      <c r="C221" s="88" t="s">
        <v>104</v>
      </c>
      <c r="D221" s="30">
        <f>SUMIFS(D$9:D$88,$B$9:$B$88,$B221,$C$9:$C$88,$C221)*'2-12'!$F$17</f>
        <v>3253242.9719628589</v>
      </c>
      <c r="E221" s="30">
        <v>0</v>
      </c>
      <c r="F221" s="30">
        <v>0</v>
      </c>
      <c r="G221" s="30">
        <v>0</v>
      </c>
      <c r="H221" s="30">
        <v>0</v>
      </c>
      <c r="I221" s="30">
        <v>0</v>
      </c>
      <c r="J221" s="30">
        <v>0</v>
      </c>
      <c r="K221" s="30">
        <v>0</v>
      </c>
      <c r="L221" s="30">
        <v>0</v>
      </c>
      <c r="M221" s="30">
        <v>0</v>
      </c>
      <c r="N221" s="30">
        <v>0</v>
      </c>
      <c r="O221" s="30">
        <v>0</v>
      </c>
      <c r="P221" s="30">
        <v>0</v>
      </c>
      <c r="Q221" s="30">
        <v>0</v>
      </c>
      <c r="R221" s="30">
        <v>0</v>
      </c>
      <c r="S221" s="24">
        <f t="shared" si="30"/>
        <v>3253242.9719628589</v>
      </c>
      <c r="T221" s="27"/>
      <c r="U221" s="29">
        <v>0</v>
      </c>
      <c r="V221" s="29">
        <v>0</v>
      </c>
      <c r="W221" s="29">
        <v>0</v>
      </c>
      <c r="X221" s="29">
        <v>0</v>
      </c>
      <c r="Y221" s="29">
        <v>0</v>
      </c>
      <c r="Z221" s="25">
        <f t="shared" si="31"/>
        <v>3253242.9719628589</v>
      </c>
      <c r="AA221" s="24">
        <f t="shared" si="32"/>
        <v>-33661.92408309551</v>
      </c>
    </row>
    <row r="222" spans="1:27" s="19" customFormat="1" x14ac:dyDescent="0.2">
      <c r="A222" t="s">
        <v>43</v>
      </c>
      <c r="B222" s="88">
        <f t="shared" si="29"/>
        <v>311</v>
      </c>
      <c r="C222" s="88" t="s">
        <v>104</v>
      </c>
      <c r="D222" s="30">
        <f>SUMIFS(D$9:D$88,$B$9:$B$88,$B222,$C$9:$C$88,$C222)*'2-12'!$F$17</f>
        <v>668624.88670493884</v>
      </c>
      <c r="E222" s="30">
        <v>0</v>
      </c>
      <c r="F222" s="30">
        <v>0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30">
        <v>0</v>
      </c>
      <c r="M222" s="30">
        <v>0</v>
      </c>
      <c r="N222" s="30">
        <v>1568.2628737500618</v>
      </c>
      <c r="O222" s="30">
        <v>0</v>
      </c>
      <c r="P222" s="30">
        <v>0</v>
      </c>
      <c r="Q222" s="30">
        <v>0</v>
      </c>
      <c r="R222" s="30">
        <v>0</v>
      </c>
      <c r="S222" s="24">
        <f t="shared" si="30"/>
        <v>670193.1495786889</v>
      </c>
      <c r="T222" s="27"/>
      <c r="U222" s="29">
        <v>0</v>
      </c>
      <c r="V222" s="29">
        <v>0</v>
      </c>
      <c r="W222" s="29">
        <v>0</v>
      </c>
      <c r="X222" s="29">
        <v>0</v>
      </c>
      <c r="Y222" s="29">
        <v>0</v>
      </c>
      <c r="Z222" s="25">
        <f t="shared" si="31"/>
        <v>670193.1495786889</v>
      </c>
      <c r="AA222" s="24">
        <f t="shared" si="32"/>
        <v>-6934.6160482187988</v>
      </c>
    </row>
    <row r="223" spans="1:27" s="19" customFormat="1" x14ac:dyDescent="0.2">
      <c r="A223" t="s">
        <v>43</v>
      </c>
      <c r="B223" s="88">
        <f t="shared" si="29"/>
        <v>312</v>
      </c>
      <c r="C223" s="88" t="s">
        <v>104</v>
      </c>
      <c r="D223" s="30">
        <f>SUMIFS(D$9:D$88,$B$9:$B$88,$B223,$C$9:$C$88,$C223)*'2-12'!$F$17</f>
        <v>4787560.585607552</v>
      </c>
      <c r="E223" s="30">
        <v>0</v>
      </c>
      <c r="F223" s="30">
        <v>0</v>
      </c>
      <c r="G223" s="30">
        <v>0</v>
      </c>
      <c r="H223" s="30">
        <v>0</v>
      </c>
      <c r="I223" s="30">
        <v>0</v>
      </c>
      <c r="J223" s="30">
        <v>0</v>
      </c>
      <c r="K223" s="30">
        <v>0</v>
      </c>
      <c r="L223" s="30">
        <v>0</v>
      </c>
      <c r="M223" s="30">
        <v>0</v>
      </c>
      <c r="N223" s="30">
        <v>25097.031777716282</v>
      </c>
      <c r="O223" s="30">
        <v>-183429.21691002432</v>
      </c>
      <c r="P223" s="30">
        <v>0</v>
      </c>
      <c r="Q223" s="30">
        <v>0</v>
      </c>
      <c r="R223" s="30">
        <v>-994.18635565231978</v>
      </c>
      <c r="S223" s="24">
        <f t="shared" si="30"/>
        <v>4628234.2141195918</v>
      </c>
      <c r="T223" s="27"/>
      <c r="U223" s="29">
        <v>0</v>
      </c>
      <c r="V223" s="29">
        <v>-9535.559260872602</v>
      </c>
      <c r="W223" s="29">
        <v>0</v>
      </c>
      <c r="X223" s="29">
        <v>0</v>
      </c>
      <c r="Y223" s="29">
        <v>0</v>
      </c>
      <c r="Z223" s="25">
        <f t="shared" si="31"/>
        <v>4618698.6548587196</v>
      </c>
      <c r="AA223" s="24">
        <f t="shared" si="32"/>
        <v>-47790.553863469511</v>
      </c>
    </row>
    <row r="224" spans="1:27" s="19" customFormat="1" x14ac:dyDescent="0.2">
      <c r="A224" t="s">
        <v>43</v>
      </c>
      <c r="B224" s="88">
        <f t="shared" si="29"/>
        <v>314</v>
      </c>
      <c r="C224" s="88" t="s">
        <v>104</v>
      </c>
      <c r="D224" s="30">
        <f>SUMIFS(D$9:D$88,$B$9:$B$88,$B224,$C$9:$C$88,$C224)*'2-12'!$F$17</f>
        <v>2805120.760256141</v>
      </c>
      <c r="E224" s="30">
        <v>0</v>
      </c>
      <c r="F224" s="30">
        <v>0</v>
      </c>
      <c r="G224" s="30">
        <v>0</v>
      </c>
      <c r="H224" s="30">
        <v>0</v>
      </c>
      <c r="I224" s="30">
        <v>0</v>
      </c>
      <c r="J224" s="30">
        <v>0</v>
      </c>
      <c r="K224" s="30">
        <v>0</v>
      </c>
      <c r="L224" s="30">
        <v>0</v>
      </c>
      <c r="M224" s="30">
        <v>0</v>
      </c>
      <c r="N224" s="30">
        <v>18635.806615501133</v>
      </c>
      <c r="O224" s="30">
        <v>0</v>
      </c>
      <c r="P224" s="30">
        <v>0</v>
      </c>
      <c r="Q224" s="30">
        <v>0</v>
      </c>
      <c r="R224" s="30">
        <v>0</v>
      </c>
      <c r="S224" s="24">
        <f t="shared" si="30"/>
        <v>2823756.5668716421</v>
      </c>
      <c r="T224" s="27"/>
      <c r="U224" s="29">
        <v>0</v>
      </c>
      <c r="V224" s="29">
        <v>0</v>
      </c>
      <c r="W224" s="29">
        <v>0</v>
      </c>
      <c r="X224" s="29">
        <v>0</v>
      </c>
      <c r="Y224" s="29">
        <v>0</v>
      </c>
      <c r="Z224" s="25">
        <f t="shared" si="31"/>
        <v>2823756.5668716421</v>
      </c>
      <c r="AA224" s="24">
        <f t="shared" si="32"/>
        <v>-29217.946523626801</v>
      </c>
    </row>
    <row r="225" spans="1:27" s="19" customFormat="1" x14ac:dyDescent="0.2">
      <c r="A225" t="s">
        <v>43</v>
      </c>
      <c r="B225" s="88">
        <f t="shared" si="29"/>
        <v>315</v>
      </c>
      <c r="C225" s="88" t="s">
        <v>104</v>
      </c>
      <c r="D225" s="30">
        <f>SUMIFS(D$9:D$88,$B$9:$B$88,$B225,$C$9:$C$88,$C225)*'2-12'!$F$17</f>
        <v>675609.48902843404</v>
      </c>
      <c r="E225" s="30">
        <v>0</v>
      </c>
      <c r="F225" s="30">
        <v>0</v>
      </c>
      <c r="G225" s="30">
        <v>0</v>
      </c>
      <c r="H225" s="30">
        <v>0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  <c r="O225" s="30">
        <v>0</v>
      </c>
      <c r="P225" s="30">
        <v>0</v>
      </c>
      <c r="Q225" s="30">
        <v>0</v>
      </c>
      <c r="R225" s="30">
        <v>0</v>
      </c>
      <c r="S225" s="24">
        <f t="shared" si="30"/>
        <v>675609.48902843404</v>
      </c>
      <c r="T225" s="27"/>
      <c r="U225" s="29">
        <v>0</v>
      </c>
      <c r="V225" s="29">
        <v>0</v>
      </c>
      <c r="W225" s="29">
        <v>0</v>
      </c>
      <c r="X225" s="29">
        <v>0</v>
      </c>
      <c r="Y225" s="29">
        <v>0</v>
      </c>
      <c r="Z225" s="25">
        <f t="shared" si="31"/>
        <v>675609.48902843404</v>
      </c>
      <c r="AA225" s="24">
        <f t="shared" si="32"/>
        <v>-6990.659943168168</v>
      </c>
    </row>
    <row r="226" spans="1:27" s="19" customFormat="1" x14ac:dyDescent="0.2">
      <c r="A226" t="s">
        <v>43</v>
      </c>
      <c r="B226" s="88">
        <f t="shared" si="29"/>
        <v>316</v>
      </c>
      <c r="C226" s="88" t="s">
        <v>104</v>
      </c>
      <c r="D226" s="30">
        <f>SUMIFS(D$9:D$88,$B$9:$B$88,$B226,$C$9:$C$88,$C226)*'2-12'!$F$17</f>
        <v>110526.27947718394</v>
      </c>
      <c r="E226" s="30">
        <v>0</v>
      </c>
      <c r="F226" s="30">
        <v>0</v>
      </c>
      <c r="G226" s="30">
        <v>0</v>
      </c>
      <c r="H226" s="30">
        <v>0</v>
      </c>
      <c r="I226" s="30">
        <v>0</v>
      </c>
      <c r="J226" s="30">
        <v>0</v>
      </c>
      <c r="K226" s="30">
        <v>0</v>
      </c>
      <c r="L226" s="30">
        <v>0</v>
      </c>
      <c r="M226" s="30">
        <v>0</v>
      </c>
      <c r="N226" s="30">
        <v>2109.0084120715583</v>
      </c>
      <c r="O226" s="30">
        <v>0</v>
      </c>
      <c r="P226" s="30">
        <v>0</v>
      </c>
      <c r="Q226" s="30">
        <v>0</v>
      </c>
      <c r="R226" s="30">
        <v>0</v>
      </c>
      <c r="S226" s="24">
        <f t="shared" si="30"/>
        <v>112635.2878892555</v>
      </c>
      <c r="T226" s="27"/>
      <c r="U226" s="29">
        <v>0</v>
      </c>
      <c r="V226" s="29">
        <v>0</v>
      </c>
      <c r="W226" s="29">
        <v>0</v>
      </c>
      <c r="X226" s="29">
        <v>0</v>
      </c>
      <c r="Y226" s="29">
        <v>0</v>
      </c>
      <c r="Z226" s="25">
        <f t="shared" si="31"/>
        <v>112635.2878892555</v>
      </c>
      <c r="AA226" s="24">
        <f t="shared" si="32"/>
        <v>-1165.4587569025171</v>
      </c>
    </row>
    <row r="227" spans="1:27" s="19" customFormat="1" x14ac:dyDescent="0.2">
      <c r="A227" t="s">
        <v>43</v>
      </c>
      <c r="B227" s="88">
        <f t="shared" si="29"/>
        <v>330</v>
      </c>
      <c r="C227" s="88" t="s">
        <v>104</v>
      </c>
      <c r="D227" s="30">
        <f>SUMIFS(D$9:D$88,$B$9:$B$88,$B227,$C$9:$C$88,$C227)*'2-12'!$F$17</f>
        <v>0</v>
      </c>
      <c r="E227" s="30">
        <v>0</v>
      </c>
      <c r="F227" s="30">
        <v>0</v>
      </c>
      <c r="G227" s="30">
        <v>0</v>
      </c>
      <c r="H227" s="30">
        <v>0</v>
      </c>
      <c r="I227" s="30">
        <v>0</v>
      </c>
      <c r="J227" s="30">
        <v>0</v>
      </c>
      <c r="K227" s="30">
        <v>0</v>
      </c>
      <c r="L227" s="30">
        <v>0</v>
      </c>
      <c r="M227" s="30">
        <v>0</v>
      </c>
      <c r="N227" s="30">
        <v>0</v>
      </c>
      <c r="O227" s="30">
        <v>0</v>
      </c>
      <c r="P227" s="30">
        <v>-422375.57976581278</v>
      </c>
      <c r="Q227" s="30">
        <v>0</v>
      </c>
      <c r="R227" s="30">
        <v>0</v>
      </c>
      <c r="S227" s="24">
        <f t="shared" si="30"/>
        <v>-422375.57976581278</v>
      </c>
      <c r="T227" s="27"/>
      <c r="U227" s="29">
        <v>0</v>
      </c>
      <c r="V227" s="29">
        <v>0</v>
      </c>
      <c r="W227" s="29">
        <v>0</v>
      </c>
      <c r="X227" s="29">
        <v>0</v>
      </c>
      <c r="Y227" s="29">
        <v>0</v>
      </c>
      <c r="Z227" s="25">
        <f t="shared" si="31"/>
        <v>-422375.57976581278</v>
      </c>
      <c r="AA227" s="24">
        <f t="shared" si="32"/>
        <v>4370.4004967239453</v>
      </c>
    </row>
    <row r="228" spans="1:27" s="19" customFormat="1" x14ac:dyDescent="0.2">
      <c r="A228" t="s">
        <v>43</v>
      </c>
      <c r="B228" s="88">
        <f t="shared" si="29"/>
        <v>330</v>
      </c>
      <c r="C228" s="88" t="s">
        <v>105</v>
      </c>
      <c r="D228" s="30">
        <f>SUMIFS(D$9:D$88,$B$9:$B$88,$B228,$C$9:$C$88,$C228)*'2-12'!$F$17</f>
        <v>2552239.1960543375</v>
      </c>
      <c r="E228" s="30">
        <v>0</v>
      </c>
      <c r="F228" s="30">
        <v>0</v>
      </c>
      <c r="G228" s="30">
        <v>0</v>
      </c>
      <c r="H228" s="30">
        <v>0</v>
      </c>
      <c r="I228" s="30">
        <v>0</v>
      </c>
      <c r="J228" s="30">
        <v>0</v>
      </c>
      <c r="K228" s="30">
        <v>0</v>
      </c>
      <c r="L228" s="30">
        <v>0</v>
      </c>
      <c r="M228" s="30">
        <v>0</v>
      </c>
      <c r="N228" s="30">
        <v>3906.3097966573278</v>
      </c>
      <c r="O228" s="30">
        <v>0</v>
      </c>
      <c r="P228" s="30">
        <v>0</v>
      </c>
      <c r="Q228" s="30">
        <v>0</v>
      </c>
      <c r="R228" s="30">
        <v>0</v>
      </c>
      <c r="S228" s="24">
        <f t="shared" si="30"/>
        <v>2556145.505850995</v>
      </c>
      <c r="T228" s="27"/>
      <c r="U228" s="29">
        <v>0</v>
      </c>
      <c r="V228" s="29">
        <v>0</v>
      </c>
      <c r="W228" s="29">
        <v>0</v>
      </c>
      <c r="X228" s="29">
        <v>0</v>
      </c>
      <c r="Y228" s="29">
        <v>0</v>
      </c>
      <c r="Z228" s="25">
        <f t="shared" si="31"/>
        <v>2556145.505850995</v>
      </c>
      <c r="AA228" s="24">
        <f t="shared" si="32"/>
        <v>-26448.923952146433</v>
      </c>
    </row>
    <row r="229" spans="1:27" s="19" customFormat="1" x14ac:dyDescent="0.2">
      <c r="A229" t="s">
        <v>43</v>
      </c>
      <c r="B229" s="88">
        <f t="shared" si="29"/>
        <v>330</v>
      </c>
      <c r="C229" s="88" t="s">
        <v>106</v>
      </c>
      <c r="D229" s="30">
        <f>SUMIFS(D$9:D$88,$B$9:$B$88,$B229,$C$9:$C$88,$C229)*'2-12'!$F$17</f>
        <v>520519.93903154577</v>
      </c>
      <c r="E229" s="30">
        <v>0</v>
      </c>
      <c r="F229" s="30">
        <v>0</v>
      </c>
      <c r="G229" s="30">
        <v>0</v>
      </c>
      <c r="H229" s="30">
        <v>0</v>
      </c>
      <c r="I229" s="30">
        <v>0</v>
      </c>
      <c r="J229" s="30">
        <v>0</v>
      </c>
      <c r="K229" s="30">
        <v>0</v>
      </c>
      <c r="L229" s="30">
        <v>0</v>
      </c>
      <c r="M229" s="30">
        <v>0</v>
      </c>
      <c r="N229" s="30">
        <v>820.24988118700367</v>
      </c>
      <c r="O229" s="30">
        <v>0</v>
      </c>
      <c r="P229" s="30">
        <v>0</v>
      </c>
      <c r="Q229" s="30">
        <v>0</v>
      </c>
      <c r="R229" s="30">
        <v>0</v>
      </c>
      <c r="S229" s="24">
        <f t="shared" si="30"/>
        <v>521340.18891273276</v>
      </c>
      <c r="T229" s="27"/>
      <c r="U229" s="29">
        <v>0</v>
      </c>
      <c r="V229" s="29">
        <v>0</v>
      </c>
      <c r="W229" s="29">
        <v>0</v>
      </c>
      <c r="X229" s="29">
        <v>0</v>
      </c>
      <c r="Y229" s="29">
        <v>0</v>
      </c>
      <c r="Z229" s="25">
        <f t="shared" si="31"/>
        <v>521340.18891273276</v>
      </c>
      <c r="AA229" s="24">
        <f t="shared" si="32"/>
        <v>-5394.4061393172015</v>
      </c>
    </row>
    <row r="230" spans="1:27" s="19" customFormat="1" x14ac:dyDescent="0.2">
      <c r="A230" t="s">
        <v>43</v>
      </c>
      <c r="B230" s="88">
        <f t="shared" si="29"/>
        <v>331</v>
      </c>
      <c r="C230" s="88" t="s">
        <v>105</v>
      </c>
      <c r="D230" s="30">
        <f>SUMIFS(D$9:D$88,$B$9:$B$88,$B230,$C$9:$C$88,$C230)*'2-12'!$F$17</f>
        <v>21414504.932606138</v>
      </c>
      <c r="E230" s="30">
        <v>0</v>
      </c>
      <c r="F230" s="30">
        <v>0</v>
      </c>
      <c r="G230" s="30">
        <v>0</v>
      </c>
      <c r="H230" s="30">
        <v>0</v>
      </c>
      <c r="I230" s="30">
        <v>0</v>
      </c>
      <c r="J230" s="30">
        <v>0</v>
      </c>
      <c r="K230" s="30">
        <v>0</v>
      </c>
      <c r="L230" s="30">
        <v>0</v>
      </c>
      <c r="M230" s="30">
        <v>0</v>
      </c>
      <c r="N230" s="30">
        <v>216683.07787102126</v>
      </c>
      <c r="O230" s="30">
        <v>0</v>
      </c>
      <c r="P230" s="30">
        <v>0</v>
      </c>
      <c r="Q230" s="30">
        <v>0</v>
      </c>
      <c r="R230" s="30">
        <v>0</v>
      </c>
      <c r="S230" s="24">
        <f t="shared" si="30"/>
        <v>21631188.010477159</v>
      </c>
      <c r="T230" s="27"/>
      <c r="U230" s="29">
        <v>0</v>
      </c>
      <c r="V230" s="29">
        <v>0</v>
      </c>
      <c r="W230" s="29">
        <v>0</v>
      </c>
      <c r="X230" s="29">
        <v>0</v>
      </c>
      <c r="Y230" s="29">
        <v>0</v>
      </c>
      <c r="Z230" s="25">
        <f t="shared" si="31"/>
        <v>21631188.010477159</v>
      </c>
      <c r="AA230" s="24">
        <f t="shared" si="32"/>
        <v>-223822.01849390939</v>
      </c>
    </row>
    <row r="231" spans="1:27" s="19" customFormat="1" x14ac:dyDescent="0.2">
      <c r="A231" t="s">
        <v>43</v>
      </c>
      <c r="B231" s="88">
        <f t="shared" si="29"/>
        <v>331</v>
      </c>
      <c r="C231" s="88" t="s">
        <v>106</v>
      </c>
      <c r="D231" s="30">
        <f>SUMIFS(D$9:D$88,$B$9:$B$88,$B231,$C$9:$C$88,$C231)*'2-12'!$F$17</f>
        <v>1560839.4231656443</v>
      </c>
      <c r="E231" s="30">
        <v>0</v>
      </c>
      <c r="F231" s="30">
        <v>0</v>
      </c>
      <c r="G231" s="30">
        <v>0</v>
      </c>
      <c r="H231" s="30">
        <v>0</v>
      </c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53685.779676272643</v>
      </c>
      <c r="O231" s="30">
        <v>0</v>
      </c>
      <c r="P231" s="30">
        <v>0</v>
      </c>
      <c r="Q231" s="30">
        <v>0</v>
      </c>
      <c r="R231" s="30">
        <v>0</v>
      </c>
      <c r="S231" s="24">
        <f t="shared" si="30"/>
        <v>1614525.2028419168</v>
      </c>
      <c r="T231" s="27"/>
      <c r="U231" s="29">
        <v>0</v>
      </c>
      <c r="V231" s="29">
        <v>0</v>
      </c>
      <c r="W231" s="29">
        <v>0</v>
      </c>
      <c r="X231" s="29">
        <v>0</v>
      </c>
      <c r="Y231" s="29">
        <v>0</v>
      </c>
      <c r="Z231" s="25">
        <f t="shared" si="31"/>
        <v>1614525.2028419168</v>
      </c>
      <c r="AA231" s="24">
        <f t="shared" si="32"/>
        <v>-16705.79949812917</v>
      </c>
    </row>
    <row r="232" spans="1:27" s="19" customFormat="1" x14ac:dyDescent="0.2">
      <c r="A232" t="s">
        <v>43</v>
      </c>
      <c r="B232" s="88">
        <f t="shared" si="29"/>
        <v>332</v>
      </c>
      <c r="C232" s="88" t="s">
        <v>105</v>
      </c>
      <c r="D232" s="30">
        <f>SUMIFS(D$9:D$88,$B$9:$B$88,$B232,$C$9:$C$88,$C232)*'2-12'!$F$17</f>
        <v>34402794.361494228</v>
      </c>
      <c r="E232" s="30">
        <v>0</v>
      </c>
      <c r="F232" s="30">
        <v>0</v>
      </c>
      <c r="G232" s="30">
        <v>0</v>
      </c>
      <c r="H232" s="30">
        <v>0</v>
      </c>
      <c r="I232" s="30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213829.18423063247</v>
      </c>
      <c r="O232" s="30">
        <v>4909257.6517576342</v>
      </c>
      <c r="P232" s="30">
        <v>0</v>
      </c>
      <c r="Q232" s="30">
        <v>0</v>
      </c>
      <c r="R232" s="30">
        <v>26608.176472526378</v>
      </c>
      <c r="S232" s="24">
        <f t="shared" si="30"/>
        <v>39552489.373955026</v>
      </c>
      <c r="T232" s="27"/>
      <c r="U232" s="29">
        <v>0</v>
      </c>
      <c r="V232" s="29">
        <v>497796.67267298838</v>
      </c>
      <c r="W232" s="29">
        <v>0</v>
      </c>
      <c r="X232" s="29">
        <v>0</v>
      </c>
      <c r="Y232" s="29">
        <v>0</v>
      </c>
      <c r="Z232" s="25">
        <f t="shared" si="31"/>
        <v>40050286.046628013</v>
      </c>
      <c r="AA232" s="24">
        <f t="shared" si="32"/>
        <v>-414407.93080216646</v>
      </c>
    </row>
    <row r="233" spans="1:27" s="19" customFormat="1" x14ac:dyDescent="0.2">
      <c r="A233" t="s">
        <v>43</v>
      </c>
      <c r="B233" s="88">
        <f t="shared" si="29"/>
        <v>332</v>
      </c>
      <c r="C233" s="88" t="s">
        <v>106</v>
      </c>
      <c r="D233" s="30">
        <f>SUMIFS(D$9:D$88,$B$9:$B$88,$B233,$C$9:$C$88,$C233)*'2-12'!$F$17</f>
        <v>7897820.850997421</v>
      </c>
      <c r="E233" s="30">
        <v>0</v>
      </c>
      <c r="F233" s="30">
        <v>0</v>
      </c>
      <c r="G233" s="30">
        <v>0</v>
      </c>
      <c r="H233" s="30">
        <v>0</v>
      </c>
      <c r="I233" s="30">
        <v>0</v>
      </c>
      <c r="J233" s="30">
        <v>0</v>
      </c>
      <c r="K233" s="30">
        <v>0</v>
      </c>
      <c r="L233" s="30">
        <v>0</v>
      </c>
      <c r="M233" s="30">
        <v>0</v>
      </c>
      <c r="N233" s="30">
        <v>220093.01554025113</v>
      </c>
      <c r="O233" s="30">
        <v>2288032.240126397</v>
      </c>
      <c r="P233" s="30">
        <v>0</v>
      </c>
      <c r="Q233" s="30">
        <v>0</v>
      </c>
      <c r="R233" s="30">
        <v>12401.134741484939</v>
      </c>
      <c r="S233" s="24">
        <f t="shared" si="30"/>
        <v>10418347.241405554</v>
      </c>
      <c r="T233" s="27"/>
      <c r="U233" s="29">
        <v>0</v>
      </c>
      <c r="V233" s="29">
        <v>1693205.3368194627</v>
      </c>
      <c r="W233" s="29">
        <v>0</v>
      </c>
      <c r="X233" s="29">
        <v>0</v>
      </c>
      <c r="Y233" s="29">
        <v>0</v>
      </c>
      <c r="Z233" s="25">
        <f t="shared" si="31"/>
        <v>12111552.578225017</v>
      </c>
      <c r="AA233" s="24">
        <f t="shared" si="32"/>
        <v>-125320.53920665011</v>
      </c>
    </row>
    <row r="234" spans="1:27" s="19" customFormat="1" x14ac:dyDescent="0.2">
      <c r="A234" t="s">
        <v>43</v>
      </c>
      <c r="B234" s="88">
        <f t="shared" si="29"/>
        <v>333</v>
      </c>
      <c r="C234" s="88" t="s">
        <v>105</v>
      </c>
      <c r="D234" s="30">
        <f>SUMIFS(D$9:D$88,$B$9:$B$88,$B234,$C$9:$C$88,$C234)*'2-12'!$F$17</f>
        <v>7613768.1427323902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  <c r="J234" s="30">
        <v>0</v>
      </c>
      <c r="K234" s="30">
        <v>0</v>
      </c>
      <c r="L234" s="30">
        <v>0</v>
      </c>
      <c r="M234" s="30">
        <v>0</v>
      </c>
      <c r="N234" s="30">
        <v>47017.10200526259</v>
      </c>
      <c r="O234" s="30">
        <v>0</v>
      </c>
      <c r="P234" s="30">
        <v>0</v>
      </c>
      <c r="Q234" s="30">
        <v>0</v>
      </c>
      <c r="R234" s="30">
        <v>0</v>
      </c>
      <c r="S234" s="24">
        <f t="shared" si="30"/>
        <v>7660785.2447376531</v>
      </c>
      <c r="T234" s="27"/>
      <c r="U234" s="29">
        <v>0</v>
      </c>
      <c r="V234" s="29">
        <v>0</v>
      </c>
      <c r="W234" s="29">
        <v>0</v>
      </c>
      <c r="X234" s="29">
        <v>0</v>
      </c>
      <c r="Y234" s="29">
        <v>0</v>
      </c>
      <c r="Z234" s="25">
        <f t="shared" si="31"/>
        <v>7660785.2447376531</v>
      </c>
      <c r="AA234" s="24">
        <f t="shared" si="32"/>
        <v>-79267.602680677548</v>
      </c>
    </row>
    <row r="235" spans="1:27" s="19" customFormat="1" x14ac:dyDescent="0.2">
      <c r="A235" t="s">
        <v>43</v>
      </c>
      <c r="B235" s="88">
        <f t="shared" si="29"/>
        <v>333</v>
      </c>
      <c r="C235" s="88" t="s">
        <v>106</v>
      </c>
      <c r="D235" s="30">
        <f>SUMIFS(D$9:D$88,$B$9:$B$88,$B235,$C$9:$C$88,$C235)*'2-12'!$F$17</f>
        <v>4000743.5536236563</v>
      </c>
      <c r="E235" s="30">
        <v>0</v>
      </c>
      <c r="F235" s="30">
        <v>0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23308.579712572224</v>
      </c>
      <c r="O235" s="30">
        <v>0</v>
      </c>
      <c r="P235" s="30">
        <v>0</v>
      </c>
      <c r="Q235" s="30">
        <v>0</v>
      </c>
      <c r="R235" s="30">
        <v>0</v>
      </c>
      <c r="S235" s="24">
        <f t="shared" si="30"/>
        <v>4024052.1333362283</v>
      </c>
      <c r="T235" s="27"/>
      <c r="U235" s="29">
        <v>0</v>
      </c>
      <c r="V235" s="29">
        <v>0</v>
      </c>
      <c r="W235" s="29">
        <v>0</v>
      </c>
      <c r="X235" s="29">
        <v>0</v>
      </c>
      <c r="Y235" s="29">
        <v>0</v>
      </c>
      <c r="Z235" s="25">
        <f t="shared" si="31"/>
        <v>4024052.1333362283</v>
      </c>
      <c r="AA235" s="24">
        <f t="shared" si="32"/>
        <v>-41637.633151345886</v>
      </c>
    </row>
    <row r="236" spans="1:27" s="19" customFormat="1" x14ac:dyDescent="0.2">
      <c r="A236" t="s">
        <v>43</v>
      </c>
      <c r="B236" s="88">
        <f t="shared" si="29"/>
        <v>334</v>
      </c>
      <c r="C236" s="88" t="s">
        <v>105</v>
      </c>
      <c r="D236" s="30">
        <f>SUMIFS(D$9:D$88,$B$9:$B$88,$B236,$C$9:$C$88,$C236)*'2-12'!$F$17</f>
        <v>5692315.90928056</v>
      </c>
      <c r="E236" s="30">
        <v>0</v>
      </c>
      <c r="F236" s="30">
        <v>0</v>
      </c>
      <c r="G236" s="30">
        <v>0</v>
      </c>
      <c r="H236" s="30">
        <v>0</v>
      </c>
      <c r="I236" s="30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62270.210659848774</v>
      </c>
      <c r="O236" s="30">
        <v>0</v>
      </c>
      <c r="P236" s="30">
        <v>0</v>
      </c>
      <c r="Q236" s="30">
        <v>0</v>
      </c>
      <c r="R236" s="30">
        <v>0</v>
      </c>
      <c r="S236" s="24">
        <f t="shared" si="30"/>
        <v>5754586.1199404085</v>
      </c>
      <c r="T236" s="27"/>
      <c r="U236" s="29">
        <v>0</v>
      </c>
      <c r="V236" s="29">
        <v>0</v>
      </c>
      <c r="W236" s="29">
        <v>0</v>
      </c>
      <c r="X236" s="29">
        <v>0</v>
      </c>
      <c r="Y236" s="29">
        <v>0</v>
      </c>
      <c r="Z236" s="25">
        <f t="shared" si="31"/>
        <v>5754586.1199404085</v>
      </c>
      <c r="AA236" s="24">
        <f t="shared" si="32"/>
        <v>-59543.797610110603</v>
      </c>
    </row>
    <row r="237" spans="1:27" s="19" customFormat="1" x14ac:dyDescent="0.2">
      <c r="A237" t="s">
        <v>43</v>
      </c>
      <c r="B237" s="88">
        <f t="shared" si="29"/>
        <v>334</v>
      </c>
      <c r="C237" s="88" t="s">
        <v>106</v>
      </c>
      <c r="D237" s="30">
        <f>SUMIFS(D$9:D$88,$B$9:$B$88,$B237,$C$9:$C$88,$C237)*'2-12'!$F$17</f>
        <v>1151029.0939098033</v>
      </c>
      <c r="E237" s="30">
        <v>0</v>
      </c>
      <c r="F237" s="30">
        <v>0</v>
      </c>
      <c r="G237" s="30">
        <v>0</v>
      </c>
      <c r="H237" s="30">
        <v>0</v>
      </c>
      <c r="I237" s="30">
        <v>0</v>
      </c>
      <c r="J237" s="30">
        <v>0</v>
      </c>
      <c r="K237" s="30">
        <v>0</v>
      </c>
      <c r="L237" s="30">
        <v>0</v>
      </c>
      <c r="M237" s="30">
        <v>0</v>
      </c>
      <c r="N237" s="30">
        <v>5395.9609747596251</v>
      </c>
      <c r="O237" s="30">
        <v>0</v>
      </c>
      <c r="P237" s="30">
        <v>0</v>
      </c>
      <c r="Q237" s="30">
        <v>0</v>
      </c>
      <c r="R237" s="30">
        <v>0</v>
      </c>
      <c r="S237" s="24">
        <f t="shared" si="30"/>
        <v>1156425.054884563</v>
      </c>
      <c r="T237" s="27"/>
      <c r="U237" s="29">
        <v>0</v>
      </c>
      <c r="V237" s="29">
        <v>0</v>
      </c>
      <c r="W237" s="29">
        <v>0</v>
      </c>
      <c r="X237" s="29">
        <v>0</v>
      </c>
      <c r="Y237" s="29">
        <v>0</v>
      </c>
      <c r="Z237" s="25">
        <f t="shared" si="31"/>
        <v>1156425.054884563</v>
      </c>
      <c r="AA237" s="24">
        <f t="shared" si="32"/>
        <v>-11965.750096380245</v>
      </c>
    </row>
    <row r="238" spans="1:27" s="19" customFormat="1" x14ac:dyDescent="0.2">
      <c r="A238" t="s">
        <v>43</v>
      </c>
      <c r="B238" s="88">
        <f t="shared" si="29"/>
        <v>335</v>
      </c>
      <c r="C238" s="88" t="s">
        <v>105</v>
      </c>
      <c r="D238" s="30">
        <f>SUMIFS(D$9:D$88,$B$9:$B$88,$B238,$C$9:$C$88,$C238)*'2-12'!$F$17</f>
        <v>188838.83443065648</v>
      </c>
      <c r="E238" s="30">
        <v>0</v>
      </c>
      <c r="F238" s="30">
        <v>0</v>
      </c>
      <c r="G238" s="30">
        <v>0</v>
      </c>
      <c r="H238" s="30">
        <v>0</v>
      </c>
      <c r="I238" s="30">
        <v>0</v>
      </c>
      <c r="J238" s="30">
        <v>0</v>
      </c>
      <c r="K238" s="30">
        <v>0</v>
      </c>
      <c r="L238" s="30">
        <v>0</v>
      </c>
      <c r="M238" s="30">
        <v>0</v>
      </c>
      <c r="N238" s="30">
        <v>-114.34746134815444</v>
      </c>
      <c r="O238" s="30">
        <v>0</v>
      </c>
      <c r="P238" s="30">
        <v>0</v>
      </c>
      <c r="Q238" s="30">
        <v>0</v>
      </c>
      <c r="R238" s="30">
        <v>0</v>
      </c>
      <c r="S238" s="24">
        <f t="shared" si="30"/>
        <v>188724.48696930832</v>
      </c>
      <c r="T238" s="27"/>
      <c r="U238" s="29">
        <v>0</v>
      </c>
      <c r="V238" s="29">
        <v>0</v>
      </c>
      <c r="W238" s="29">
        <v>0</v>
      </c>
      <c r="X238" s="29">
        <v>0</v>
      </c>
      <c r="Y238" s="29">
        <v>0</v>
      </c>
      <c r="Z238" s="25">
        <f t="shared" si="31"/>
        <v>188724.48696930832</v>
      </c>
      <c r="AA238" s="24">
        <f t="shared" si="32"/>
        <v>-1952.7681786242174</v>
      </c>
    </row>
    <row r="239" spans="1:27" s="19" customFormat="1" x14ac:dyDescent="0.2">
      <c r="A239" t="s">
        <v>43</v>
      </c>
      <c r="B239" s="88">
        <f t="shared" si="29"/>
        <v>335</v>
      </c>
      <c r="C239" s="88" t="s">
        <v>106</v>
      </c>
      <c r="D239" s="30">
        <f>SUMIFS(D$9:D$88,$B$9:$B$88,$B239,$C$9:$C$88,$C239)*'2-12'!$F$17</f>
        <v>13593.82674310738</v>
      </c>
      <c r="E239" s="30">
        <v>0</v>
      </c>
      <c r="F239" s="30">
        <v>0</v>
      </c>
      <c r="G239" s="30">
        <v>0</v>
      </c>
      <c r="H239" s="30">
        <v>0</v>
      </c>
      <c r="I239" s="30">
        <v>0</v>
      </c>
      <c r="J239" s="30">
        <v>0</v>
      </c>
      <c r="K239" s="30">
        <v>0</v>
      </c>
      <c r="L239" s="30">
        <v>0</v>
      </c>
      <c r="M239" s="30">
        <v>0</v>
      </c>
      <c r="N239" s="30">
        <v>-239.48547233282056</v>
      </c>
      <c r="O239" s="30">
        <v>0</v>
      </c>
      <c r="P239" s="30">
        <v>0</v>
      </c>
      <c r="Q239" s="30">
        <v>0</v>
      </c>
      <c r="R239" s="30">
        <v>0</v>
      </c>
      <c r="S239" s="24">
        <f t="shared" si="30"/>
        <v>13354.341270774559</v>
      </c>
      <c r="T239" s="27"/>
      <c r="U239" s="29">
        <v>0</v>
      </c>
      <c r="V239" s="29">
        <v>0</v>
      </c>
      <c r="W239" s="29">
        <v>0</v>
      </c>
      <c r="X239" s="29">
        <v>0</v>
      </c>
      <c r="Y239" s="29">
        <v>0</v>
      </c>
      <c r="Z239" s="25">
        <f t="shared" si="31"/>
        <v>13354.341270774559</v>
      </c>
      <c r="AA239" s="24">
        <f t="shared" si="32"/>
        <v>-138.17991029589029</v>
      </c>
    </row>
    <row r="240" spans="1:27" s="19" customFormat="1" x14ac:dyDescent="0.2">
      <c r="A240" t="s">
        <v>43</v>
      </c>
      <c r="B240" s="88">
        <f t="shared" si="29"/>
        <v>336</v>
      </c>
      <c r="C240" s="88" t="s">
        <v>105</v>
      </c>
      <c r="D240" s="30">
        <f>SUMIFS(D$9:D$88,$B$9:$B$88,$B240,$C$9:$C$88,$C240)*'2-12'!$F$17</f>
        <v>1837126.3537391669</v>
      </c>
      <c r="E240" s="30">
        <v>0</v>
      </c>
      <c r="F240" s="30">
        <v>0</v>
      </c>
      <c r="G240" s="30">
        <v>0</v>
      </c>
      <c r="H240" s="30">
        <v>0</v>
      </c>
      <c r="I240" s="30">
        <v>0</v>
      </c>
      <c r="J240" s="30">
        <v>0</v>
      </c>
      <c r="K240" s="30">
        <v>0</v>
      </c>
      <c r="L240" s="30">
        <v>0</v>
      </c>
      <c r="M240" s="30">
        <v>0</v>
      </c>
      <c r="N240" s="30">
        <v>10191.053949353642</v>
      </c>
      <c r="O240" s="30">
        <v>0</v>
      </c>
      <c r="P240" s="30">
        <v>0</v>
      </c>
      <c r="Q240" s="30">
        <v>0</v>
      </c>
      <c r="R240" s="30">
        <v>0</v>
      </c>
      <c r="S240" s="24">
        <f t="shared" si="30"/>
        <v>1847317.4076885206</v>
      </c>
      <c r="T240" s="27"/>
      <c r="U240" s="29">
        <v>0</v>
      </c>
      <c r="V240" s="29">
        <v>0</v>
      </c>
      <c r="W240" s="29">
        <v>0</v>
      </c>
      <c r="X240" s="29">
        <v>0</v>
      </c>
      <c r="Y240" s="29">
        <v>0</v>
      </c>
      <c r="Z240" s="25">
        <f t="shared" si="31"/>
        <v>1847317.4076885206</v>
      </c>
      <c r="AA240" s="24">
        <f t="shared" si="32"/>
        <v>-19114.544739175122</v>
      </c>
    </row>
    <row r="241" spans="1:27" s="19" customFormat="1" x14ac:dyDescent="0.2">
      <c r="A241" t="s">
        <v>43</v>
      </c>
      <c r="B241" s="88">
        <f t="shared" si="29"/>
        <v>336</v>
      </c>
      <c r="C241" s="88" t="s">
        <v>106</v>
      </c>
      <c r="D241" s="30">
        <f>SUMIFS(D$9:D$88,$B$9:$B$88,$B241,$C$9:$C$88,$C241)*'2-12'!$F$17</f>
        <v>244131.87502394247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3753.4650317762876</v>
      </c>
      <c r="O241" s="30">
        <v>0</v>
      </c>
      <c r="P241" s="30">
        <v>0</v>
      </c>
      <c r="Q241" s="30">
        <v>0</v>
      </c>
      <c r="R241" s="30">
        <v>0</v>
      </c>
      <c r="S241" s="24">
        <f t="shared" si="30"/>
        <v>247885.34005571876</v>
      </c>
      <c r="T241" s="27"/>
      <c r="U241" s="29">
        <v>0</v>
      </c>
      <c r="V241" s="29">
        <v>0</v>
      </c>
      <c r="W241" s="29">
        <v>0</v>
      </c>
      <c r="X241" s="29">
        <v>0</v>
      </c>
      <c r="Y241" s="29">
        <v>0</v>
      </c>
      <c r="Z241" s="25">
        <f t="shared" si="31"/>
        <v>247885.34005571876</v>
      </c>
      <c r="AA241" s="24">
        <f t="shared" si="32"/>
        <v>-2564.9167830933293</v>
      </c>
    </row>
    <row r="242" spans="1:27" s="19" customFormat="1" x14ac:dyDescent="0.2">
      <c r="A242" t="s">
        <v>43</v>
      </c>
      <c r="B242" s="88">
        <f t="shared" si="29"/>
        <v>340</v>
      </c>
      <c r="C242" s="88" t="s">
        <v>104</v>
      </c>
      <c r="D242" s="30">
        <f>SUMIFS(D$9:D$88,$B$9:$B$88,$B242,$C$9:$C$88,$C242)*'2-12'!$F$17</f>
        <v>930750.81470499083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0">
        <v>0</v>
      </c>
      <c r="N242" s="30">
        <v>13251.18941269005</v>
      </c>
      <c r="O242" s="30">
        <v>0</v>
      </c>
      <c r="P242" s="30">
        <v>0</v>
      </c>
      <c r="Q242" s="30">
        <v>0</v>
      </c>
      <c r="R242" s="30">
        <v>0</v>
      </c>
      <c r="S242" s="24">
        <f t="shared" si="30"/>
        <v>944002.00411768083</v>
      </c>
      <c r="T242" s="27"/>
      <c r="U242" s="29">
        <v>0</v>
      </c>
      <c r="V242" s="29">
        <v>0</v>
      </c>
      <c r="W242" s="29">
        <v>0</v>
      </c>
      <c r="X242" s="29">
        <v>0</v>
      </c>
      <c r="Y242" s="29">
        <v>0</v>
      </c>
      <c r="Z242" s="25">
        <f t="shared" si="31"/>
        <v>944002.00411768083</v>
      </c>
      <c r="AA242" s="24">
        <f t="shared" si="32"/>
        <v>-9767.768368597026</v>
      </c>
    </row>
    <row r="243" spans="1:27" s="19" customFormat="1" x14ac:dyDescent="0.2">
      <c r="A243" t="s">
        <v>43</v>
      </c>
      <c r="B243" s="88">
        <f t="shared" si="29"/>
        <v>341</v>
      </c>
      <c r="C243" s="88" t="s">
        <v>104</v>
      </c>
      <c r="D243" s="30">
        <f>SUMIFS(D$9:D$88,$B$9:$B$88,$B243,$C$9:$C$88,$C243)*'2-12'!$F$17</f>
        <v>7701649.7552021137</v>
      </c>
      <c r="E243" s="30">
        <v>0</v>
      </c>
      <c r="F243" s="30">
        <v>0</v>
      </c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52438.973118725386</v>
      </c>
      <c r="O243" s="30">
        <v>0</v>
      </c>
      <c r="P243" s="30">
        <v>0</v>
      </c>
      <c r="Q243" s="30">
        <v>0</v>
      </c>
      <c r="R243" s="30">
        <v>0</v>
      </c>
      <c r="S243" s="24">
        <f t="shared" si="30"/>
        <v>7754088.7283208389</v>
      </c>
      <c r="T243" s="27"/>
      <c r="U243" s="29">
        <v>0</v>
      </c>
      <c r="V243" s="29">
        <v>0</v>
      </c>
      <c r="W243" s="29">
        <v>0</v>
      </c>
      <c r="X243" s="29">
        <v>0</v>
      </c>
      <c r="Y243" s="29">
        <v>0</v>
      </c>
      <c r="Z243" s="25">
        <f t="shared" si="31"/>
        <v>7754088.7283208389</v>
      </c>
      <c r="AA243" s="24">
        <f t="shared" si="32"/>
        <v>-80233.031579819508</v>
      </c>
    </row>
    <row r="244" spans="1:27" s="19" customFormat="1" x14ac:dyDescent="0.2">
      <c r="A244" t="s">
        <v>43</v>
      </c>
      <c r="B244" s="88">
        <f t="shared" ref="B244:B255" si="33">B161</f>
        <v>343</v>
      </c>
      <c r="C244" s="88" t="s">
        <v>104</v>
      </c>
      <c r="D244" s="30">
        <f>SUMIFS(D$9:D$88,$B$9:$B$88,$B244,$C$9:$C$88,$C244)*'2-12'!$F$17</f>
        <v>227742737.53702798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  <c r="J244" s="30">
        <v>0</v>
      </c>
      <c r="K244" s="30">
        <v>0</v>
      </c>
      <c r="L244" s="30">
        <v>0</v>
      </c>
      <c r="M244" s="30">
        <v>0</v>
      </c>
      <c r="N244" s="30">
        <v>688379.4791095024</v>
      </c>
      <c r="O244" s="30">
        <v>6708587.3030461222</v>
      </c>
      <c r="P244" s="30">
        <v>0</v>
      </c>
      <c r="Q244" s="30">
        <v>2297891.8499482935</v>
      </c>
      <c r="R244" s="30">
        <v>48815.117009228888</v>
      </c>
      <c r="S244" s="24">
        <f t="shared" ref="S244:S255" si="34">SUM(D244:R244)</f>
        <v>237486411.2861411</v>
      </c>
      <c r="T244" s="27"/>
      <c r="U244" s="29">
        <v>0</v>
      </c>
      <c r="V244" s="29">
        <v>3300775.3383759935</v>
      </c>
      <c r="W244" s="29">
        <v>0</v>
      </c>
      <c r="X244" s="29">
        <v>0</v>
      </c>
      <c r="Y244" s="29">
        <v>56081409.018309079</v>
      </c>
      <c r="Z244" s="25">
        <f t="shared" ref="Z244:Z255" si="35">SUM(U244:Y244,S244)</f>
        <v>296868595.6428262</v>
      </c>
      <c r="AA244" s="24">
        <f t="shared" ref="AA244:AA255" si="36">Z244-Z161</f>
        <v>-3071755.8495652676</v>
      </c>
    </row>
    <row r="245" spans="1:27" s="19" customFormat="1" x14ac:dyDescent="0.2">
      <c r="A245" t="s">
        <v>43</v>
      </c>
      <c r="B245" s="88">
        <f t="shared" si="33"/>
        <v>344</v>
      </c>
      <c r="C245" s="88" t="s">
        <v>104</v>
      </c>
      <c r="D245" s="30">
        <f>SUMIFS(D$9:D$88,$B$9:$B$88,$B245,$C$9:$C$88,$C245)*'2-12'!$F$17</f>
        <v>13046379.576314429</v>
      </c>
      <c r="E245" s="30">
        <v>0</v>
      </c>
      <c r="F245" s="30">
        <v>0</v>
      </c>
      <c r="G245" s="30">
        <v>0</v>
      </c>
      <c r="H245" s="30">
        <v>0</v>
      </c>
      <c r="I245" s="30">
        <v>0</v>
      </c>
      <c r="J245" s="30">
        <v>0</v>
      </c>
      <c r="K245" s="30">
        <v>0</v>
      </c>
      <c r="L245" s="30">
        <v>0</v>
      </c>
      <c r="M245" s="30">
        <v>0</v>
      </c>
      <c r="N245" s="30">
        <v>44638.411224944386</v>
      </c>
      <c r="O245" s="30">
        <v>0</v>
      </c>
      <c r="P245" s="30">
        <v>0</v>
      </c>
      <c r="Q245" s="30">
        <v>0</v>
      </c>
      <c r="R245" s="30">
        <v>0</v>
      </c>
      <c r="S245" s="24">
        <f t="shared" si="34"/>
        <v>13091017.987539373</v>
      </c>
      <c r="T245" s="27"/>
      <c r="U245" s="29">
        <v>0</v>
      </c>
      <c r="V245" s="29">
        <v>0</v>
      </c>
      <c r="W245" s="29">
        <v>0</v>
      </c>
      <c r="X245" s="29">
        <v>0</v>
      </c>
      <c r="Y245" s="29">
        <v>0</v>
      </c>
      <c r="Z245" s="25">
        <f t="shared" si="35"/>
        <v>13091017.987539373</v>
      </c>
      <c r="AA245" s="24">
        <f t="shared" si="36"/>
        <v>-135455.25417706557</v>
      </c>
    </row>
    <row r="246" spans="1:27" s="19" customFormat="1" x14ac:dyDescent="0.2">
      <c r="A246" t="s">
        <v>43</v>
      </c>
      <c r="B246" s="88">
        <f t="shared" si="33"/>
        <v>345</v>
      </c>
      <c r="C246" s="88" t="s">
        <v>104</v>
      </c>
      <c r="D246" s="30">
        <f>SUMIFS(D$9:D$88,$B$9:$B$88,$B246,$C$9:$C$88,$C246)*'2-12'!$F$17</f>
        <v>19020346.47698205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  <c r="J246" s="30">
        <v>0</v>
      </c>
      <c r="K246" s="30">
        <v>0</v>
      </c>
      <c r="L246" s="30">
        <v>0</v>
      </c>
      <c r="M246" s="30">
        <v>0</v>
      </c>
      <c r="N246" s="30">
        <v>21417.059662752898</v>
      </c>
      <c r="O246" s="30">
        <v>0</v>
      </c>
      <c r="P246" s="30">
        <v>0</v>
      </c>
      <c r="Q246" s="30">
        <v>0</v>
      </c>
      <c r="R246" s="30">
        <v>0</v>
      </c>
      <c r="S246" s="24">
        <f t="shared" si="34"/>
        <v>19041763.536644801</v>
      </c>
      <c r="T246" s="27"/>
      <c r="U246" s="29">
        <v>0</v>
      </c>
      <c r="V246" s="29">
        <v>0</v>
      </c>
      <c r="W246" s="29">
        <v>0</v>
      </c>
      <c r="X246" s="29">
        <v>0</v>
      </c>
      <c r="Y246" s="29">
        <v>0</v>
      </c>
      <c r="Z246" s="25">
        <f t="shared" si="35"/>
        <v>19041763.536644801</v>
      </c>
      <c r="AA246" s="24">
        <f t="shared" si="36"/>
        <v>-197028.75072747841</v>
      </c>
    </row>
    <row r="247" spans="1:27" s="19" customFormat="1" x14ac:dyDescent="0.2">
      <c r="A247" t="s">
        <v>43</v>
      </c>
      <c r="B247" s="88">
        <f t="shared" si="33"/>
        <v>346</v>
      </c>
      <c r="C247" s="88" t="s">
        <v>104</v>
      </c>
      <c r="D247" s="30">
        <f>SUMIFS(D$9:D$88,$B$9:$B$88,$B247,$C$9:$C$88,$C247)*'2-12'!$F$17</f>
        <v>928388.95428124536</v>
      </c>
      <c r="E247" s="30">
        <v>0</v>
      </c>
      <c r="F247" s="30">
        <v>0</v>
      </c>
      <c r="G247" s="30">
        <v>0</v>
      </c>
      <c r="H247" s="30">
        <v>0</v>
      </c>
      <c r="I247" s="30">
        <v>0</v>
      </c>
      <c r="J247" s="30">
        <v>0</v>
      </c>
      <c r="K247" s="30">
        <v>0</v>
      </c>
      <c r="L247" s="30">
        <v>0</v>
      </c>
      <c r="M247" s="30">
        <v>0</v>
      </c>
      <c r="N247" s="30">
        <v>6210.8350276507445</v>
      </c>
      <c r="O247" s="30">
        <v>0</v>
      </c>
      <c r="P247" s="30">
        <v>0</v>
      </c>
      <c r="Q247" s="30">
        <v>0</v>
      </c>
      <c r="R247" s="30">
        <v>0</v>
      </c>
      <c r="S247" s="24">
        <f t="shared" si="34"/>
        <v>934599.78930889606</v>
      </c>
      <c r="T247" s="27"/>
      <c r="U247" s="29">
        <v>0</v>
      </c>
      <c r="V247" s="29">
        <v>0</v>
      </c>
      <c r="W247" s="29">
        <v>0</v>
      </c>
      <c r="X247" s="29">
        <v>0</v>
      </c>
      <c r="Y247" s="29">
        <v>0</v>
      </c>
      <c r="Z247" s="25">
        <f t="shared" si="35"/>
        <v>934599.78930889606</v>
      </c>
      <c r="AA247" s="24">
        <f t="shared" si="36"/>
        <v>-9670.4818628445501</v>
      </c>
    </row>
    <row r="248" spans="1:27" s="19" customFormat="1" x14ac:dyDescent="0.2">
      <c r="A248" t="s">
        <v>24</v>
      </c>
      <c r="B248" s="88" t="str">
        <f t="shared" si="33"/>
        <v>108HP</v>
      </c>
      <c r="C248" s="88" t="s">
        <v>104</v>
      </c>
      <c r="D248" s="30">
        <f>SUMIFS(D$9:D$88,$B$9:$B$88,$B248,$C$9:$C$88,$C248)*'2-12'!$F$17</f>
        <v>0</v>
      </c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>
        <v>89740.224396684527</v>
      </c>
      <c r="Q248" s="30"/>
      <c r="R248" s="30"/>
      <c r="S248" s="24">
        <f t="shared" si="34"/>
        <v>89740.224396684527</v>
      </c>
      <c r="T248" s="27"/>
      <c r="U248" s="29">
        <v>0</v>
      </c>
      <c r="V248" s="29">
        <v>0</v>
      </c>
      <c r="W248" s="29">
        <v>0</v>
      </c>
      <c r="X248" s="29">
        <v>0</v>
      </c>
      <c r="Y248" s="29">
        <v>0</v>
      </c>
      <c r="Z248" s="25">
        <f t="shared" si="35"/>
        <v>89740.224396684527</v>
      </c>
      <c r="AA248" s="24">
        <f t="shared" si="36"/>
        <v>-928.55917829539976</v>
      </c>
    </row>
    <row r="249" spans="1:27" s="19" customFormat="1" x14ac:dyDescent="0.2">
      <c r="A249" t="s">
        <v>24</v>
      </c>
      <c r="B249" s="88" t="str">
        <f t="shared" si="33"/>
        <v>108HP</v>
      </c>
      <c r="C249" s="88" t="s">
        <v>105</v>
      </c>
      <c r="D249" s="30">
        <f>SUMIFS(D$9:D$88,$B$9:$B$88,$B249,$C$9:$C$88,$C249)*'2-12'!$F$17</f>
        <v>-32634668.880313743</v>
      </c>
      <c r="E249" s="30">
        <v>0</v>
      </c>
      <c r="F249" s="30">
        <v>0</v>
      </c>
      <c r="G249" s="30">
        <v>0</v>
      </c>
      <c r="H249" s="30">
        <v>0</v>
      </c>
      <c r="I249" s="30">
        <v>0</v>
      </c>
      <c r="J249" s="30">
        <v>0</v>
      </c>
      <c r="K249" s="30">
        <v>-2760380.8323060512</v>
      </c>
      <c r="L249" s="30">
        <v>0</v>
      </c>
      <c r="M249" s="30">
        <v>-812313.93224097078</v>
      </c>
      <c r="N249" s="30">
        <v>0</v>
      </c>
      <c r="O249" s="30">
        <v>0</v>
      </c>
      <c r="P249" s="30">
        <v>0</v>
      </c>
      <c r="Q249" s="30">
        <v>0</v>
      </c>
      <c r="R249" s="30">
        <v>-14961.264111098555</v>
      </c>
      <c r="S249" s="24">
        <f t="shared" si="34"/>
        <v>-36222324.908971868</v>
      </c>
      <c r="T249" s="27"/>
      <c r="U249" s="29">
        <v>0</v>
      </c>
      <c r="V249" s="29">
        <v>0</v>
      </c>
      <c r="W249" s="29">
        <v>0</v>
      </c>
      <c r="X249" s="29">
        <v>-1478598.0952542562</v>
      </c>
      <c r="Y249" s="29">
        <v>0</v>
      </c>
      <c r="Z249" s="25">
        <f t="shared" si="35"/>
        <v>-37700923.004226126</v>
      </c>
      <c r="AA249" s="24">
        <f t="shared" si="36"/>
        <v>390098.6243474856</v>
      </c>
    </row>
    <row r="250" spans="1:27" s="19" customFormat="1" x14ac:dyDescent="0.2">
      <c r="A250" t="s">
        <v>24</v>
      </c>
      <c r="B250" s="88" t="str">
        <f t="shared" si="33"/>
        <v>108HP</v>
      </c>
      <c r="C250" s="88" t="s">
        <v>106</v>
      </c>
      <c r="D250" s="30">
        <f>SUMIFS(D$9:D$88,$B$9:$B$88,$B250,$C$9:$C$88,$C250)*'2-12'!$F$17</f>
        <v>-7729076.0868831901</v>
      </c>
      <c r="E250" s="30">
        <v>0</v>
      </c>
      <c r="F250" s="30">
        <v>0</v>
      </c>
      <c r="G250" s="30">
        <v>0</v>
      </c>
      <c r="H250" s="30">
        <v>0</v>
      </c>
      <c r="I250" s="30">
        <v>0</v>
      </c>
      <c r="J250" s="30">
        <v>0</v>
      </c>
      <c r="K250" s="30">
        <v>-1194870.8106461158</v>
      </c>
      <c r="L250" s="30">
        <v>0</v>
      </c>
      <c r="M250" s="30">
        <v>-262402.52543328411</v>
      </c>
      <c r="N250" s="30">
        <v>0</v>
      </c>
      <c r="O250" s="30">
        <v>0</v>
      </c>
      <c r="P250" s="30">
        <v>0</v>
      </c>
      <c r="Q250" s="30">
        <v>0</v>
      </c>
      <c r="R250" s="30">
        <v>-6476.1997937018759</v>
      </c>
      <c r="S250" s="24">
        <f t="shared" si="34"/>
        <v>-9192825.6227562912</v>
      </c>
      <c r="T250" s="27"/>
      <c r="U250" s="29">
        <v>0</v>
      </c>
      <c r="V250" s="29">
        <v>0</v>
      </c>
      <c r="W250" s="29">
        <v>0</v>
      </c>
      <c r="X250" s="29">
        <v>-700657.78718385019</v>
      </c>
      <c r="Y250" s="29">
        <v>0</v>
      </c>
      <c r="Z250" s="25">
        <f t="shared" si="35"/>
        <v>-9893483.4099401422</v>
      </c>
      <c r="AA250" s="24">
        <f t="shared" si="36"/>
        <v>102369.75545107573</v>
      </c>
    </row>
    <row r="251" spans="1:27" s="19" customFormat="1" x14ac:dyDescent="0.2">
      <c r="A251" t="s">
        <v>24</v>
      </c>
      <c r="B251" s="88" t="str">
        <f t="shared" si="33"/>
        <v>108OP</v>
      </c>
      <c r="C251" s="88" t="s">
        <v>104</v>
      </c>
      <c r="D251" s="30">
        <f>SUMIFS(D$9:D$88,$B$9:$B$88,$B251,$C$9:$C$88,$C251)*'2-12'!$F$17</f>
        <v>26026437.249607466</v>
      </c>
      <c r="E251" s="30">
        <v>0</v>
      </c>
      <c r="F251" s="30">
        <v>0</v>
      </c>
      <c r="G251" s="30">
        <v>0</v>
      </c>
      <c r="H251" s="30">
        <v>0</v>
      </c>
      <c r="I251" s="30">
        <v>0</v>
      </c>
      <c r="J251" s="30">
        <v>0</v>
      </c>
      <c r="K251" s="30">
        <v>6565.9540698753945</v>
      </c>
      <c r="L251" s="30">
        <v>-22621056.875574432</v>
      </c>
      <c r="M251" s="30">
        <v>-5665122.7845432041</v>
      </c>
      <c r="N251" s="30">
        <v>0</v>
      </c>
      <c r="O251" s="30">
        <v>0</v>
      </c>
      <c r="P251" s="30">
        <v>0</v>
      </c>
      <c r="Q251" s="30">
        <v>-5192.7505299435152</v>
      </c>
      <c r="R251" s="30">
        <v>-122598.68550242702</v>
      </c>
      <c r="S251" s="24">
        <f t="shared" si="34"/>
        <v>-2380967.8924726658</v>
      </c>
      <c r="T251" s="27"/>
      <c r="U251" s="29">
        <v>0</v>
      </c>
      <c r="V251" s="29">
        <v>0</v>
      </c>
      <c r="W251" s="29">
        <v>0</v>
      </c>
      <c r="X251" s="29">
        <v>-11623088.793056287</v>
      </c>
      <c r="Y251" s="29">
        <v>-1036910.8472852624</v>
      </c>
      <c r="Z251" s="25">
        <f t="shared" si="35"/>
        <v>-15040967.532814216</v>
      </c>
      <c r="AA251" s="24">
        <f t="shared" si="36"/>
        <v>155631.75317347981</v>
      </c>
    </row>
    <row r="252" spans="1:27" s="19" customFormat="1" x14ac:dyDescent="0.2">
      <c r="A252" t="s">
        <v>24</v>
      </c>
      <c r="B252" s="88" t="str">
        <f t="shared" si="33"/>
        <v>108SP</v>
      </c>
      <c r="C252" s="88" t="s">
        <v>104</v>
      </c>
      <c r="D252" s="30">
        <f>SUMIFS(D$9:D$88,$B$9:$B$88,$B252,$C$9:$C$88,$C252)*'2-12'!$F$17</f>
        <v>-6540672.7788032908</v>
      </c>
      <c r="E252" s="30">
        <v>0</v>
      </c>
      <c r="F252" s="30">
        <v>0</v>
      </c>
      <c r="G252" s="30">
        <v>0</v>
      </c>
      <c r="H252" s="30">
        <v>0</v>
      </c>
      <c r="I252" s="30">
        <v>0</v>
      </c>
      <c r="J252" s="30">
        <v>0</v>
      </c>
      <c r="K252" s="30">
        <v>-303920.35241187847</v>
      </c>
      <c r="L252" s="30">
        <v>0</v>
      </c>
      <c r="M252" s="30">
        <v>-210184.00089163714</v>
      </c>
      <c r="N252" s="30">
        <v>0</v>
      </c>
      <c r="O252" s="30">
        <v>0</v>
      </c>
      <c r="P252" s="30">
        <v>0</v>
      </c>
      <c r="Q252" s="30">
        <v>0</v>
      </c>
      <c r="R252" s="30">
        <v>-1647.248310072391</v>
      </c>
      <c r="S252" s="24">
        <f t="shared" si="34"/>
        <v>-7056424.3804168785</v>
      </c>
      <c r="T252" s="27"/>
      <c r="U252" s="29">
        <v>0</v>
      </c>
      <c r="V252" s="29">
        <v>0</v>
      </c>
      <c r="W252" s="29">
        <v>0</v>
      </c>
      <c r="X252" s="29">
        <v>-159860.71484965461</v>
      </c>
      <c r="Y252" s="29">
        <v>0</v>
      </c>
      <c r="Z252" s="25">
        <f t="shared" si="35"/>
        <v>-7216285.0952665331</v>
      </c>
      <c r="AA252" s="24">
        <f t="shared" si="36"/>
        <v>74668.275051178411</v>
      </c>
    </row>
    <row r="253" spans="1:27" s="19" customFormat="1" x14ac:dyDescent="0.2">
      <c r="A253" t="s">
        <v>24</v>
      </c>
      <c r="B253" s="88" t="str">
        <f t="shared" si="33"/>
        <v>108SP</v>
      </c>
      <c r="C253" s="88" t="s">
        <v>105</v>
      </c>
      <c r="D253" s="30">
        <f>SUMIFS(D$9:D$88,$B$9:$B$88,$B253,$C$9:$C$88,$C253)*'2-12'!$F$17</f>
        <v>-1282.9494169550414</v>
      </c>
      <c r="E253" s="30">
        <v>0</v>
      </c>
      <c r="F253" s="30">
        <v>0</v>
      </c>
      <c r="G253" s="30">
        <v>0</v>
      </c>
      <c r="H253" s="30">
        <v>0</v>
      </c>
      <c r="I253" s="30">
        <v>0</v>
      </c>
      <c r="J253" s="30">
        <v>0</v>
      </c>
      <c r="K253" s="30">
        <v>0</v>
      </c>
      <c r="L253" s="30">
        <v>0</v>
      </c>
      <c r="M253" s="30">
        <v>1282.9494169550414</v>
      </c>
      <c r="N253" s="30">
        <v>0</v>
      </c>
      <c r="O253" s="30">
        <v>0</v>
      </c>
      <c r="P253" s="30">
        <v>0</v>
      </c>
      <c r="Q253" s="30">
        <v>0</v>
      </c>
      <c r="R253" s="30">
        <v>0</v>
      </c>
      <c r="S253" s="24">
        <f t="shared" si="34"/>
        <v>0</v>
      </c>
      <c r="T253" s="27"/>
      <c r="U253" s="29">
        <v>0</v>
      </c>
      <c r="V253" s="29">
        <v>0</v>
      </c>
      <c r="W253" s="29">
        <v>0</v>
      </c>
      <c r="X253" s="29">
        <v>0</v>
      </c>
      <c r="Y253" s="29">
        <v>0</v>
      </c>
      <c r="Z253" s="25">
        <f t="shared" si="35"/>
        <v>0</v>
      </c>
      <c r="AA253" s="24">
        <f t="shared" si="36"/>
        <v>0</v>
      </c>
    </row>
    <row r="254" spans="1:27" s="19" customFormat="1" x14ac:dyDescent="0.2">
      <c r="A254" t="s">
        <v>22</v>
      </c>
      <c r="B254" s="88" t="str">
        <f t="shared" si="33"/>
        <v>111HP</v>
      </c>
      <c r="C254" s="88" t="s">
        <v>105</v>
      </c>
      <c r="D254" s="30">
        <f>SUMIFS(D$9:D$88,$B$9:$B$88,$B254,$C$9:$C$88,$C254)*'2-12'!$F$17</f>
        <v>-260217.81154420666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  <c r="J254" s="30">
        <v>0</v>
      </c>
      <c r="K254" s="30">
        <v>0</v>
      </c>
      <c r="L254" s="30">
        <v>-49336.995763333769</v>
      </c>
      <c r="M254" s="30">
        <v>-12323.069703543242</v>
      </c>
      <c r="N254" s="30">
        <v>0</v>
      </c>
      <c r="O254" s="30">
        <v>0</v>
      </c>
      <c r="P254" s="30">
        <v>0</v>
      </c>
      <c r="Q254" s="30">
        <v>0</v>
      </c>
      <c r="R254" s="30">
        <v>0</v>
      </c>
      <c r="S254" s="24">
        <f t="shared" si="34"/>
        <v>-321877.87701108371</v>
      </c>
      <c r="T254" s="27"/>
      <c r="U254" s="29">
        <v>0</v>
      </c>
      <c r="V254" s="29">
        <v>0</v>
      </c>
      <c r="W254" s="29">
        <v>0</v>
      </c>
      <c r="X254" s="29">
        <v>-24668.497881666666</v>
      </c>
      <c r="Y254" s="29">
        <v>0</v>
      </c>
      <c r="Z254" s="25">
        <f t="shared" si="35"/>
        <v>-346546.37489275035</v>
      </c>
      <c r="AA254" s="24">
        <f t="shared" si="36"/>
        <v>3585.7812845357112</v>
      </c>
    </row>
    <row r="255" spans="1:27" s="19" customFormat="1" x14ac:dyDescent="0.2">
      <c r="A255" t="s">
        <v>43</v>
      </c>
      <c r="B255" s="88">
        <f t="shared" si="33"/>
        <v>106</v>
      </c>
      <c r="C255" s="88" t="s">
        <v>104</v>
      </c>
      <c r="D255" s="28">
        <f>SUMIFS(D$9:D$88,$B$9:$B$88,$B255,$C$9:$C$88,$C255)*'2-12'!$F$17</f>
        <v>6593430.818685052</v>
      </c>
      <c r="E255" s="28">
        <v>0</v>
      </c>
      <c r="F255" s="28">
        <v>0</v>
      </c>
      <c r="G255" s="28">
        <v>0</v>
      </c>
      <c r="H255" s="28">
        <v>0</v>
      </c>
      <c r="I255" s="28">
        <v>0</v>
      </c>
      <c r="J255" s="28">
        <v>0</v>
      </c>
      <c r="K255" s="28">
        <v>0</v>
      </c>
      <c r="L255" s="28">
        <v>0</v>
      </c>
      <c r="M255" s="28">
        <v>0</v>
      </c>
      <c r="N255" s="28">
        <v>1402219.9670718275</v>
      </c>
      <c r="O255" s="28">
        <v>0</v>
      </c>
      <c r="P255" s="28">
        <v>0</v>
      </c>
      <c r="Q255" s="28">
        <v>0</v>
      </c>
      <c r="R255" s="28">
        <v>0</v>
      </c>
      <c r="S255" s="22">
        <f t="shared" si="34"/>
        <v>7995650.7857568795</v>
      </c>
      <c r="T255" s="27"/>
      <c r="U255" s="26">
        <v>0</v>
      </c>
      <c r="V255" s="26">
        <v>0</v>
      </c>
      <c r="W255" s="26">
        <v>0</v>
      </c>
      <c r="X255" s="26">
        <v>0</v>
      </c>
      <c r="Y255" s="26">
        <v>0</v>
      </c>
      <c r="Z255" s="25">
        <f t="shared" si="35"/>
        <v>7995650.7857568795</v>
      </c>
      <c r="AA255" s="24">
        <f t="shared" si="36"/>
        <v>-82732.520154404454</v>
      </c>
    </row>
    <row r="256" spans="1:27" s="19" customFormat="1" x14ac:dyDescent="0.2">
      <c r="B256" s="9"/>
      <c r="C256" s="23"/>
      <c r="D256" s="21">
        <f t="shared" ref="D256:S256" si="37">SUM(D180:D255)</f>
        <v>377431816.72070718</v>
      </c>
      <c r="E256" s="21">
        <f t="shared" si="37"/>
        <v>55800.41251191475</v>
      </c>
      <c r="F256" s="21">
        <f t="shared" si="37"/>
        <v>237752.49756216619</v>
      </c>
      <c r="G256" s="21">
        <f t="shared" si="37"/>
        <v>-7234.7855549508331</v>
      </c>
      <c r="H256" s="21">
        <f t="shared" si="37"/>
        <v>1986190.8220239042</v>
      </c>
      <c r="I256" s="21">
        <f t="shared" si="37"/>
        <v>104724.95343550753</v>
      </c>
      <c r="J256" s="21">
        <f t="shared" si="37"/>
        <v>112971.89594215127</v>
      </c>
      <c r="K256" s="21">
        <f t="shared" si="37"/>
        <v>-3597339.8105512895</v>
      </c>
      <c r="L256" s="21">
        <f t="shared" si="37"/>
        <v>-22670393.871337768</v>
      </c>
      <c r="M256" s="21">
        <f t="shared" si="37"/>
        <v>-6961063.3633956844</v>
      </c>
      <c r="N256" s="21">
        <f t="shared" si="37"/>
        <v>3136566.1807030463</v>
      </c>
      <c r="O256" s="21">
        <f t="shared" si="37"/>
        <v>13722447.97802013</v>
      </c>
      <c r="P256" s="21">
        <f t="shared" si="37"/>
        <v>-332635.35536912829</v>
      </c>
      <c r="Q256" s="21">
        <f t="shared" si="37"/>
        <v>2519211.2110673371</v>
      </c>
      <c r="R256" s="21">
        <f t="shared" si="37"/>
        <v>-53506.497877675312</v>
      </c>
      <c r="S256" s="22">
        <f t="shared" si="37"/>
        <v>365685308.98788673</v>
      </c>
      <c r="T256" s="21"/>
      <c r="U256" s="21">
        <f t="shared" ref="U256:AA256" si="38">SUM(U180:U255)</f>
        <v>97244.640722505224</v>
      </c>
      <c r="V256" s="21">
        <f t="shared" si="38"/>
        <v>5482241.7886075722</v>
      </c>
      <c r="W256" s="21">
        <f t="shared" si="38"/>
        <v>225301.48069324627</v>
      </c>
      <c r="X256" s="21">
        <f t="shared" si="38"/>
        <v>-13986873.888225714</v>
      </c>
      <c r="Y256" s="21">
        <f t="shared" si="38"/>
        <v>57796292.089105897</v>
      </c>
      <c r="Z256" s="20">
        <f t="shared" si="38"/>
        <v>415299515.09879029</v>
      </c>
      <c r="AA256" s="20">
        <f t="shared" si="38"/>
        <v>-4297478.6849103617</v>
      </c>
    </row>
    <row r="257" spans="4:26" x14ac:dyDescent="0.2"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U257" s="18"/>
      <c r="V257" s="18"/>
      <c r="W257" s="18"/>
      <c r="X257" s="18"/>
      <c r="Y257" s="18"/>
      <c r="Z257" s="18"/>
    </row>
  </sheetData>
  <mergeCells count="18">
    <mergeCell ref="L6:R6"/>
    <mergeCell ref="E5:K5"/>
    <mergeCell ref="L5:R5"/>
    <mergeCell ref="U5:Y5"/>
    <mergeCell ref="L94:R94"/>
    <mergeCell ref="E94:K94"/>
    <mergeCell ref="E93:K93"/>
    <mergeCell ref="L93:R93"/>
    <mergeCell ref="U93:Y93"/>
    <mergeCell ref="U6:Y6"/>
    <mergeCell ref="U94:Y94"/>
    <mergeCell ref="E6:K6"/>
    <mergeCell ref="L177:R177"/>
    <mergeCell ref="E177:K177"/>
    <mergeCell ref="E176:K176"/>
    <mergeCell ref="L176:R176"/>
    <mergeCell ref="U176:Y176"/>
    <mergeCell ref="U177:Y177"/>
  </mergeCells>
  <printOptions horizontalCentered="1"/>
  <pageMargins left="0.7" right="0.7" top="0.75" bottom="0.75" header="0.3" footer="0.3"/>
  <pageSetup scale="50" firstPageNumber="2" fitToWidth="3" fitToHeight="0" pageOrder="overThenDown" orientation="portrait" useFirstPageNumber="1" r:id="rId1"/>
  <headerFooter>
    <oddHeader>&amp;RPage 2-&amp;P</oddHeader>
  </headerFooter>
  <rowBreaks count="2" manualBreakCount="2">
    <brk id="90" max="26" man="1"/>
    <brk id="173" max="26" man="1"/>
  </rowBreaks>
  <colBreaks count="2" manualBreakCount="2">
    <brk id="11" max="252" man="1"/>
    <brk id="19" max="250" man="1"/>
  </col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38EB3-454D-4112-9F0D-A3279A00ABEE}">
  <sheetPr>
    <pageSetUpPr fitToPage="1"/>
  </sheetPr>
  <dimension ref="A1:N19"/>
  <sheetViews>
    <sheetView view="pageBreakPreview" zoomScale="80" zoomScaleNormal="80" zoomScaleSheetLayoutView="80" workbookViewId="0">
      <selection activeCell="B32" sqref="B32"/>
    </sheetView>
  </sheetViews>
  <sheetFormatPr defaultRowHeight="12.75" x14ac:dyDescent="0.2"/>
  <cols>
    <col min="2" max="2" width="24.140625" customWidth="1"/>
    <col min="3" max="3" width="14.85546875" bestFit="1" customWidth="1"/>
    <col min="4" max="4" width="11.28515625" customWidth="1"/>
    <col min="5" max="5" width="8.7109375" bestFit="1" customWidth="1"/>
    <col min="6" max="6" width="13.42578125" bestFit="1" customWidth="1"/>
    <col min="7" max="7" width="2.5703125" customWidth="1"/>
    <col min="8" max="8" width="25.140625" customWidth="1"/>
    <col min="9" max="9" width="14.85546875" bestFit="1" customWidth="1"/>
    <col min="10" max="10" width="12.42578125" customWidth="1"/>
    <col min="11" max="11" width="10.85546875" customWidth="1"/>
    <col min="12" max="12" width="13.42578125" bestFit="1" customWidth="1"/>
    <col min="13" max="13" width="3.5703125" customWidth="1"/>
    <col min="14" max="14" width="17.85546875" customWidth="1"/>
  </cols>
  <sheetData>
    <row r="1" spans="1:14" x14ac:dyDescent="0.2">
      <c r="A1" s="2" t="s">
        <v>95</v>
      </c>
      <c r="N1" s="45" t="s">
        <v>182</v>
      </c>
    </row>
    <row r="2" spans="1:14" x14ac:dyDescent="0.2">
      <c r="A2" s="2" t="s">
        <v>174</v>
      </c>
    </row>
    <row r="3" spans="1:14" x14ac:dyDescent="0.2">
      <c r="A3" s="2" t="s">
        <v>175</v>
      </c>
    </row>
    <row r="4" spans="1:14" x14ac:dyDescent="0.2">
      <c r="A4" s="2" t="s">
        <v>168</v>
      </c>
    </row>
    <row r="5" spans="1:14" x14ac:dyDescent="0.2">
      <c r="A5" s="2" t="s">
        <v>167</v>
      </c>
    </row>
    <row r="6" spans="1:14" ht="13.5" thickBot="1" x14ac:dyDescent="0.25">
      <c r="A6" s="50"/>
    </row>
    <row r="7" spans="1:14" x14ac:dyDescent="0.2">
      <c r="A7" s="45"/>
      <c r="B7" s="72" t="s">
        <v>166</v>
      </c>
      <c r="C7" s="71"/>
      <c r="D7" s="71"/>
      <c r="E7" s="71"/>
      <c r="F7" s="70"/>
      <c r="H7" s="72" t="s">
        <v>165</v>
      </c>
      <c r="I7" s="71"/>
      <c r="J7" s="71"/>
      <c r="K7" s="71"/>
      <c r="L7" s="70"/>
      <c r="N7" s="69"/>
    </row>
    <row r="8" spans="1:14" x14ac:dyDescent="0.2">
      <c r="A8" s="45"/>
      <c r="B8" s="59"/>
      <c r="F8" s="64"/>
      <c r="H8" s="59"/>
      <c r="L8" s="64"/>
      <c r="N8" s="68" t="s">
        <v>164</v>
      </c>
    </row>
    <row r="9" spans="1:14" ht="25.5" x14ac:dyDescent="0.2">
      <c r="A9" s="45"/>
      <c r="B9" s="63" t="s">
        <v>163</v>
      </c>
      <c r="C9" s="35" t="s">
        <v>159</v>
      </c>
      <c r="D9" s="35" t="s">
        <v>158</v>
      </c>
      <c r="E9" s="62" t="s">
        <v>157</v>
      </c>
      <c r="F9" s="61" t="s">
        <v>156</v>
      </c>
      <c r="H9" s="63" t="s">
        <v>163</v>
      </c>
      <c r="I9" s="35" t="s">
        <v>159</v>
      </c>
      <c r="J9" s="35" t="s">
        <v>158</v>
      </c>
      <c r="K9" s="62" t="s">
        <v>157</v>
      </c>
      <c r="L9" s="61" t="s">
        <v>156</v>
      </c>
      <c r="N9" s="67" t="s">
        <v>162</v>
      </c>
    </row>
    <row r="10" spans="1:14" x14ac:dyDescent="0.2">
      <c r="A10" s="45"/>
      <c r="B10" s="66" t="s">
        <v>43</v>
      </c>
      <c r="C10" s="58">
        <f>'[1]General EPIS_PROD'!$BA$12</f>
        <v>51741318.279720433</v>
      </c>
      <c r="D10" s="37" t="s">
        <v>104</v>
      </c>
      <c r="E10" s="57">
        <f>'2-12'!H8</f>
        <v>7.9787774498314715E-2</v>
      </c>
      <c r="F10" s="65">
        <f>C10*E10</f>
        <v>4128324.6351478631</v>
      </c>
      <c r="H10" s="66" t="s">
        <v>43</v>
      </c>
      <c r="I10" s="3">
        <f>C10</f>
        <v>51741318.279720433</v>
      </c>
      <c r="J10" s="37" t="s">
        <v>154</v>
      </c>
      <c r="K10" s="57">
        <f>'2-12'!F17</f>
        <v>7.8970650154025851E-2</v>
      </c>
      <c r="L10" s="65">
        <f>I10*K10</f>
        <v>4086045.5443759048</v>
      </c>
      <c r="N10" s="55">
        <f>L10-F10</f>
        <v>-42279.090771958232</v>
      </c>
    </row>
    <row r="11" spans="1:14" x14ac:dyDescent="0.2">
      <c r="A11" s="45"/>
      <c r="B11" s="66" t="s">
        <v>161</v>
      </c>
      <c r="C11" s="58">
        <f>'[1]General EPIS_PROD'!$BA$18</f>
        <v>1994308.4771519913</v>
      </c>
      <c r="D11" s="37" t="s">
        <v>104</v>
      </c>
      <c r="E11" s="57">
        <f>$E$10</f>
        <v>7.9787774498314715E-2</v>
      </c>
      <c r="F11" s="65">
        <f>C11*E11</f>
        <v>159121.43505508051</v>
      </c>
      <c r="H11" s="66" t="s">
        <v>161</v>
      </c>
      <c r="I11" s="3">
        <f>C11</f>
        <v>1994308.4771519913</v>
      </c>
      <c r="J11" s="37" t="s">
        <v>154</v>
      </c>
      <c r="K11" s="57">
        <f>$K$10</f>
        <v>7.8970650154025851E-2</v>
      </c>
      <c r="L11" s="65">
        <f>I11*K11</f>
        <v>157491.83704837796</v>
      </c>
      <c r="N11" s="55">
        <f>L11-F11</f>
        <v>-1629.5980067025521</v>
      </c>
    </row>
    <row r="12" spans="1:14" x14ac:dyDescent="0.2">
      <c r="A12" s="45"/>
      <c r="B12" s="59" t="s">
        <v>24</v>
      </c>
      <c r="C12" s="58">
        <f>'[1]General EPIS_PROD'!$BA$24</f>
        <v>-27027724.007741764</v>
      </c>
      <c r="D12" s="37" t="s">
        <v>104</v>
      </c>
      <c r="E12" s="57">
        <f>$E$10</f>
        <v>7.9787774498314715E-2</v>
      </c>
      <c r="F12" s="65">
        <f>C12*E12</f>
        <v>-2156481.9483323866</v>
      </c>
      <c r="H12" s="59" t="s">
        <v>24</v>
      </c>
      <c r="I12" s="3">
        <f>C12</f>
        <v>-27027724.007741764</v>
      </c>
      <c r="J12" s="37" t="s">
        <v>154</v>
      </c>
      <c r="K12" s="57">
        <f>$K$10</f>
        <v>7.8970650154025851E-2</v>
      </c>
      <c r="L12" s="65">
        <f>I12*K12</f>
        <v>-2134396.9370749402</v>
      </c>
      <c r="N12" s="55">
        <f>L12-F12</f>
        <v>22085.011257446371</v>
      </c>
    </row>
    <row r="13" spans="1:14" x14ac:dyDescent="0.2">
      <c r="A13" s="45"/>
      <c r="B13" s="59"/>
      <c r="F13" s="64"/>
      <c r="H13" s="59"/>
      <c r="L13" s="64"/>
      <c r="N13" s="60"/>
    </row>
    <row r="14" spans="1:14" x14ac:dyDescent="0.2">
      <c r="A14" s="45"/>
      <c r="B14" s="59"/>
      <c r="F14" s="64"/>
      <c r="H14" s="59"/>
      <c r="L14" s="64"/>
      <c r="N14" s="60"/>
    </row>
    <row r="15" spans="1:14" ht="25.5" x14ac:dyDescent="0.2">
      <c r="A15" s="45"/>
      <c r="B15" s="63" t="s">
        <v>160</v>
      </c>
      <c r="C15" s="35" t="s">
        <v>159</v>
      </c>
      <c r="D15" s="35" t="s">
        <v>158</v>
      </c>
      <c r="E15" s="62" t="s">
        <v>157</v>
      </c>
      <c r="F15" s="61" t="s">
        <v>156</v>
      </c>
      <c r="H15" s="63" t="s">
        <v>160</v>
      </c>
      <c r="I15" s="35" t="s">
        <v>159</v>
      </c>
      <c r="J15" s="35" t="s">
        <v>158</v>
      </c>
      <c r="K15" s="62" t="s">
        <v>157</v>
      </c>
      <c r="L15" s="61" t="s">
        <v>156</v>
      </c>
      <c r="N15" s="60"/>
    </row>
    <row r="16" spans="1:14" x14ac:dyDescent="0.2">
      <c r="A16" s="45"/>
      <c r="B16" s="59" t="s">
        <v>43</v>
      </c>
      <c r="C16" s="58">
        <f>SUM('[1]Intangible Plant_PROD'!$BA$10:$BA$12)</f>
        <v>226262753.55000001</v>
      </c>
      <c r="D16" s="37" t="s">
        <v>104</v>
      </c>
      <c r="E16" s="57">
        <f>$E$10</f>
        <v>7.9787774498314715E-2</v>
      </c>
      <c r="F16" s="56">
        <f>C16*E16</f>
        <v>18053001.557615157</v>
      </c>
      <c r="H16" s="59" t="s">
        <v>43</v>
      </c>
      <c r="I16" s="58">
        <f>C16</f>
        <v>226262753.55000001</v>
      </c>
      <c r="J16" s="37" t="s">
        <v>154</v>
      </c>
      <c r="K16" s="57">
        <f>$K$10</f>
        <v>7.8970650154025851E-2</v>
      </c>
      <c r="L16" s="56">
        <f>I16*K16</f>
        <v>17868116.753483623</v>
      </c>
      <c r="N16" s="55">
        <f>L16-F16</f>
        <v>-184884.80413153395</v>
      </c>
    </row>
    <row r="17" spans="2:14" x14ac:dyDescent="0.2">
      <c r="B17" s="59" t="s">
        <v>155</v>
      </c>
      <c r="C17" s="58">
        <f>SUM('[1]Intangible Plant_PROD'!$BA$18:$BA$20)</f>
        <v>6182396.5847240724</v>
      </c>
      <c r="D17" s="37" t="s">
        <v>104</v>
      </c>
      <c r="E17" s="57">
        <f>$E$10</f>
        <v>7.9787774498314715E-2</v>
      </c>
      <c r="F17" s="56">
        <f>C17*E17</f>
        <v>493279.66456111532</v>
      </c>
      <c r="H17" s="59" t="s">
        <v>155</v>
      </c>
      <c r="I17" s="58">
        <f>C17</f>
        <v>6182396.5847240724</v>
      </c>
      <c r="J17" s="37" t="s">
        <v>154</v>
      </c>
      <c r="K17" s="57">
        <f>$K$10</f>
        <v>7.8970650154025851E-2</v>
      </c>
      <c r="L17" s="56">
        <f>I17*K17</f>
        <v>488227.87780568894</v>
      </c>
      <c r="N17" s="55">
        <f>L17-F17</f>
        <v>-5051.7867554263794</v>
      </c>
    </row>
    <row r="18" spans="2:14" x14ac:dyDescent="0.2">
      <c r="B18" s="59" t="s">
        <v>22</v>
      </c>
      <c r="C18" s="58">
        <f>SUM('[1]Intangible Plant_PROD'!$BA$26:$BA$28)</f>
        <v>-151598973.8846148</v>
      </c>
      <c r="D18" s="37" t="s">
        <v>104</v>
      </c>
      <c r="E18" s="57">
        <f>$E$10</f>
        <v>7.9787774498314715E-2</v>
      </c>
      <c r="F18" s="56">
        <f>C18*E18</f>
        <v>-12095744.742481546</v>
      </c>
      <c r="H18" s="59" t="s">
        <v>22</v>
      </c>
      <c r="I18" s="58">
        <f>C18</f>
        <v>-151598973.8846148</v>
      </c>
      <c r="J18" s="37" t="s">
        <v>154</v>
      </c>
      <c r="K18" s="57">
        <f>$K$10</f>
        <v>7.8970650154025851E-2</v>
      </c>
      <c r="L18" s="56">
        <f>I18*K18</f>
        <v>-11971869.530351216</v>
      </c>
      <c r="N18" s="55">
        <f>L18-F18</f>
        <v>123875.2121303305</v>
      </c>
    </row>
    <row r="19" spans="2:14" ht="13.5" thickBot="1" x14ac:dyDescent="0.25">
      <c r="B19" s="54"/>
      <c r="C19" s="53"/>
      <c r="D19" s="53"/>
      <c r="E19" s="53"/>
      <c r="F19" s="52"/>
      <c r="H19" s="54"/>
      <c r="I19" s="53"/>
      <c r="J19" s="53"/>
      <c r="K19" s="53"/>
      <c r="L19" s="52"/>
      <c r="N19" s="51"/>
    </row>
  </sheetData>
  <pageMargins left="0.7" right="0.7" top="0.75" bottom="0.75" header="0.3" footer="0.3"/>
  <pageSetup scale="67" fitToHeight="0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01CE0-D453-4113-A128-3F8BF731340E}">
  <dimension ref="A1:J19"/>
  <sheetViews>
    <sheetView view="pageBreakPreview" zoomScale="80" zoomScaleNormal="100" zoomScaleSheetLayoutView="80" workbookViewId="0">
      <selection activeCell="F43" sqref="F43"/>
    </sheetView>
  </sheetViews>
  <sheetFormatPr defaultColWidth="9.140625" defaultRowHeight="12.75" x14ac:dyDescent="0.2"/>
  <cols>
    <col min="1" max="1" width="3.42578125" style="19" customWidth="1"/>
    <col min="2" max="6" width="9.140625" style="19"/>
    <col min="7" max="7" width="2.7109375" style="19" customWidth="1"/>
    <col min="8" max="8" width="16.5703125" style="19" bestFit="1" customWidth="1"/>
    <col min="9" max="13" width="9.140625" style="19"/>
    <col min="14" max="14" width="10.42578125" style="19" customWidth="1"/>
    <col min="15" max="16384" width="9.140625" style="19"/>
  </cols>
  <sheetData>
    <row r="1" spans="1:10" x14ac:dyDescent="0.2">
      <c r="A1" s="2" t="s">
        <v>95</v>
      </c>
      <c r="J1" s="23"/>
    </row>
    <row r="2" spans="1:10" x14ac:dyDescent="0.2">
      <c r="A2" s="2" t="s">
        <v>174</v>
      </c>
    </row>
    <row r="3" spans="1:10" x14ac:dyDescent="0.2">
      <c r="A3" s="2" t="s">
        <v>175</v>
      </c>
    </row>
    <row r="4" spans="1:10" x14ac:dyDescent="0.2">
      <c r="A4" s="78" t="s">
        <v>178</v>
      </c>
    </row>
    <row r="5" spans="1:10" x14ac:dyDescent="0.2">
      <c r="A5" s="9"/>
    </row>
    <row r="8" spans="1:10" x14ac:dyDescent="0.2">
      <c r="B8" s="82" t="s">
        <v>172</v>
      </c>
      <c r="C8" s="81"/>
      <c r="D8" s="81"/>
      <c r="E8" s="81"/>
      <c r="F8" s="81"/>
      <c r="G8" s="81"/>
      <c r="H8" s="83">
        <v>7.9787774498314715E-2</v>
      </c>
      <c r="I8" s="9"/>
      <c r="J8" s="9"/>
    </row>
    <row r="9" spans="1:10" x14ac:dyDescent="0.2">
      <c r="B9" s="82" t="s">
        <v>171</v>
      </c>
      <c r="C9" s="81"/>
      <c r="D9" s="81"/>
      <c r="E9" s="81"/>
      <c r="F9" s="81"/>
      <c r="G9" s="81"/>
      <c r="H9" s="83">
        <v>7.6163640476536676E-2</v>
      </c>
      <c r="I9" s="9"/>
      <c r="J9" s="9"/>
    </row>
    <row r="10" spans="1:10" x14ac:dyDescent="0.2">
      <c r="B10" s="9"/>
      <c r="C10" s="9"/>
      <c r="D10" s="9"/>
      <c r="E10" s="9"/>
      <c r="F10" s="9"/>
      <c r="G10" s="9"/>
      <c r="H10" s="9"/>
      <c r="I10" s="9"/>
      <c r="J10" s="9"/>
    </row>
    <row r="11" spans="1:10" x14ac:dyDescent="0.2">
      <c r="B11" s="82" t="s">
        <v>170</v>
      </c>
      <c r="C11" s="81"/>
      <c r="D11" s="81"/>
      <c r="E11" s="81"/>
      <c r="F11" s="81"/>
      <c r="G11" s="81"/>
      <c r="H11" s="80">
        <f>F17</f>
        <v>7.8970650154025851E-2</v>
      </c>
      <c r="I11" s="79"/>
      <c r="J11" s="9"/>
    </row>
    <row r="12" spans="1:10" x14ac:dyDescent="0.2">
      <c r="B12" s="9"/>
      <c r="C12" s="9"/>
      <c r="D12" s="9"/>
      <c r="E12" s="9"/>
      <c r="F12" s="9"/>
      <c r="G12" s="9"/>
      <c r="H12" s="9"/>
      <c r="I12" s="9"/>
      <c r="J12" s="9"/>
    </row>
    <row r="13" spans="1:10" ht="14.25" x14ac:dyDescent="0.2">
      <c r="B13" s="39" t="s">
        <v>179</v>
      </c>
      <c r="C13" s="9"/>
      <c r="D13" s="9"/>
      <c r="E13" s="9"/>
      <c r="F13" s="9"/>
      <c r="G13" s="9"/>
      <c r="H13" s="9"/>
      <c r="I13" s="78"/>
      <c r="J13" s="9"/>
    </row>
    <row r="14" spans="1:10" x14ac:dyDescent="0.2">
      <c r="B14"/>
      <c r="C14" s="50">
        <v>2023</v>
      </c>
      <c r="D14" s="50">
        <v>2022</v>
      </c>
      <c r="E14" s="50">
        <v>2021</v>
      </c>
      <c r="F14" s="50">
        <v>2020</v>
      </c>
      <c r="H14" s="76"/>
    </row>
    <row r="15" spans="1:10" x14ac:dyDescent="0.2">
      <c r="B15" s="45" t="s">
        <v>104</v>
      </c>
      <c r="C15" s="77">
        <v>7.6179088963979236E-2</v>
      </c>
      <c r="D15" s="77">
        <v>7.8737918965874246E-2</v>
      </c>
      <c r="E15" s="77">
        <v>7.9696892166366731E-2</v>
      </c>
      <c r="F15" s="77">
        <v>8.1268700519883191E-2</v>
      </c>
      <c r="H15" s="76"/>
    </row>
    <row r="16" spans="1:10" ht="13.5" thickBot="1" x14ac:dyDescent="0.25">
      <c r="B16"/>
      <c r="C16"/>
      <c r="D16"/>
      <c r="E16"/>
      <c r="F16"/>
      <c r="H16" s="76"/>
    </row>
    <row r="17" spans="2:8" ht="13.5" thickBot="1" x14ac:dyDescent="0.25">
      <c r="B17"/>
      <c r="C17"/>
      <c r="D17"/>
      <c r="E17" s="75" t="s">
        <v>169</v>
      </c>
      <c r="F17" s="74">
        <f>AVERAGE(C15:F15)</f>
        <v>7.8970650154025851E-2</v>
      </c>
      <c r="H17" s="73"/>
    </row>
    <row r="19" spans="2:8" x14ac:dyDescent="0.2">
      <c r="B19" s="9" t="s">
        <v>180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AD5DE453A98479BAF9C6BE4DD7F43" ma:contentTypeVersion="19" ma:contentTypeDescription="" ma:contentTypeScope="" ma:versionID="9d671d6df42d13ce8fc499804baa08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2025-04-01T07:00:00+00:00</OpenedDate>
    <SignificantOrder xmlns="dc463f71-b30c-4ab2-9473-d307f9d35888">false</SignificantOrder>
    <Date1 xmlns="dc463f71-b30c-4ab2-9473-d307f9d35888">2025-04-01T07:00:00+00:00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250224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43F7452-724F-4514-9011-801DC58D6689}"/>
</file>

<file path=customXml/itemProps2.xml><?xml version="1.0" encoding="utf-8"?>
<ds:datastoreItem xmlns:ds="http://schemas.openxmlformats.org/officeDocument/2006/customXml" ds:itemID="{5C053544-BB74-4760-9425-E83DB8AB1631}"/>
</file>

<file path=customXml/itemProps3.xml><?xml version="1.0" encoding="utf-8"?>
<ds:datastoreItem xmlns:ds="http://schemas.openxmlformats.org/officeDocument/2006/customXml" ds:itemID="{8E93D4B6-6C89-41EA-846A-D8BE76FFFD48}"/>
</file>

<file path=customXml/itemProps4.xml><?xml version="1.0" encoding="utf-8"?>
<ds:datastoreItem xmlns:ds="http://schemas.openxmlformats.org/officeDocument/2006/customXml" ds:itemID="{EDE86B1A-10CC-45E2-9A91-4A4F499DB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2-1</vt:lpstr>
      <vt:lpstr>2-2 to 2-10</vt:lpstr>
      <vt:lpstr>2-11</vt:lpstr>
      <vt:lpstr>2-12</vt:lpstr>
      <vt:lpstr>'2-1'!Print_Area</vt:lpstr>
      <vt:lpstr>'2-12'!Print_Area</vt:lpstr>
      <vt:lpstr>'2-2 to 2-10'!Print_Area</vt:lpstr>
      <vt:lpstr>'2-2 to 2-10'!Print_Titles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2025-03-21T22:18:34Z</dcterms:created>
  <dcterms:modified xsi:type="dcterms:W3CDTF">2025-03-31T18:16:59Z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0x0101006E56B4D1795A2E4DB2F0B01679ED314A00119AD5DE453A98479BAF9C6BE4DD7F43</vt:lpwstr>
  </property>
</Properties>
</file>