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gzhkw6\Desktop\CB Adjustments\2.06 FIT_DFIT Expense\"/>
    </mc:Choice>
  </mc:AlternateContent>
  <bookViews>
    <workbookView xWindow="1395" yWindow="0" windowWidth="23040" windowHeight="9405"/>
  </bookViews>
  <sheets>
    <sheet name="E-FIT" sheetId="1" r:id="rId1"/>
    <sheet name="E-FIT-1" sheetId="2" r:id="rId2"/>
  </sheets>
  <definedNames>
    <definedName name="A7E">#REF!</definedName>
    <definedName name="A7G">#REF!</definedName>
    <definedName name="A9E">#REF!</definedName>
    <definedName name="A9G">#REF!</definedName>
    <definedName name="E_93">#REF!</definedName>
    <definedName name="Etable">#REF!</definedName>
    <definedName name="factors">'E-FIT-1'!$K$4:$O$13</definedName>
    <definedName name="G_93">#REF!</definedName>
    <definedName name="Gtable">#REF!</definedName>
    <definedName name="JurisElec89_90">#REF!</definedName>
    <definedName name="JurisElec93_94">#REF!</definedName>
    <definedName name="JurisGas89_90">#REF!</definedName>
    <definedName name="JurisGas93_94">#REF!</definedName>
    <definedName name="_xlnm.Print_Area" localSheetId="0">'E-FIT'!$A$1:$H$75</definedName>
    <definedName name="_xlnm.Print_Area" localSheetId="1">'E-FIT-1'!$A$1:$J$33</definedName>
    <definedName name="_xlnm.Print_Titles" localSheetId="0">'E-FIT'!$1:$4</definedName>
    <definedName name="report">#REF!</definedName>
    <definedName name="spreadsheet">'E-FIT'!$A$1:$G$35</definedName>
    <definedName name="Summary">#REF!</definedName>
    <definedName name="wks89_90">#REF!</definedName>
    <definedName name="WKS93_94">#REF!</definedName>
  </definedNames>
  <calcPr calcId="152511" fullPrecision="0"/>
</workbook>
</file>

<file path=xl/calcChain.xml><?xml version="1.0" encoding="utf-8"?>
<calcChain xmlns="http://schemas.openxmlformats.org/spreadsheetml/2006/main">
  <c r="C26" i="2" l="1"/>
  <c r="F77" i="1"/>
  <c r="G77" i="1"/>
  <c r="C16" i="2" l="1"/>
  <c r="G66" i="1" l="1"/>
  <c r="F66" i="1"/>
  <c r="E64" i="1"/>
  <c r="I8" i="2" l="1"/>
  <c r="I22" i="2"/>
  <c r="C37" i="1"/>
  <c r="C35" i="1"/>
  <c r="C33" i="1"/>
  <c r="C16" i="1"/>
  <c r="C14" i="1"/>
  <c r="C12" i="1"/>
  <c r="H22" i="2"/>
  <c r="H9" i="2"/>
  <c r="H8" i="2"/>
  <c r="C31" i="2" l="1"/>
  <c r="G38" i="1" l="1"/>
  <c r="D47" i="2"/>
  <c r="D46" i="2"/>
  <c r="D42" i="2"/>
  <c r="C42" i="2" s="1"/>
  <c r="G17" i="1" s="1"/>
  <c r="D41" i="2"/>
  <c r="C41" i="2" s="1"/>
  <c r="F17" i="1" s="1"/>
  <c r="H37" i="2"/>
  <c r="E70" i="1"/>
  <c r="G36" i="1"/>
  <c r="C17" i="2"/>
  <c r="G34" i="1" s="1"/>
  <c r="N7" i="2"/>
  <c r="L7" i="2"/>
  <c r="G68" i="1"/>
  <c r="F68" i="1"/>
  <c r="N5" i="2"/>
  <c r="D17" i="2"/>
  <c r="N4" i="2"/>
  <c r="L4" i="2" s="1"/>
  <c r="D27" i="2"/>
  <c r="C27" i="2" s="1"/>
  <c r="G15" i="1" s="1"/>
  <c r="E53" i="1"/>
  <c r="D32" i="2"/>
  <c r="D31" i="2"/>
  <c r="D26" i="2"/>
  <c r="F15" i="1" s="1"/>
  <c r="E47" i="1"/>
  <c r="D11" i="2"/>
  <c r="F13" i="1"/>
  <c r="G49" i="1"/>
  <c r="F49" i="1"/>
  <c r="E45" i="1"/>
  <c r="E71" i="1"/>
  <c r="D16" i="2"/>
  <c r="D12" i="2"/>
  <c r="E7" i="1"/>
  <c r="B12" i="1"/>
  <c r="E69" i="1"/>
  <c r="E62" i="1"/>
  <c r="E65" i="1"/>
  <c r="B33" i="1"/>
  <c r="L12" i="2"/>
  <c r="L11" i="2"/>
  <c r="L10" i="2"/>
  <c r="L9" i="2"/>
  <c r="L8" i="2"/>
  <c r="L6" i="2"/>
  <c r="A3" i="2"/>
  <c r="L5" i="2"/>
  <c r="E63" i="1"/>
  <c r="G13" i="1"/>
  <c r="E13" i="1" s="1"/>
  <c r="E15" i="1" l="1"/>
  <c r="E66" i="1"/>
  <c r="E49" i="1"/>
  <c r="E17" i="1"/>
  <c r="F36" i="1"/>
  <c r="C30" i="2"/>
  <c r="C46" i="2"/>
  <c r="F38" i="1" s="1"/>
  <c r="E38" i="1" s="1"/>
  <c r="G19" i="1"/>
  <c r="F19" i="1"/>
  <c r="G40" i="1"/>
  <c r="C15" i="2"/>
  <c r="F34" i="1"/>
  <c r="E68" i="1"/>
  <c r="E22" i="1"/>
  <c r="E19" i="1" l="1"/>
  <c r="E24" i="1" s="1"/>
  <c r="E26" i="1" s="1"/>
  <c r="C45" i="2"/>
  <c r="F24" i="1"/>
  <c r="F26" i="1" s="1"/>
  <c r="G24" i="1"/>
  <c r="G26" i="1" s="1"/>
  <c r="E36" i="1"/>
  <c r="F40" i="1"/>
  <c r="E34" i="1"/>
  <c r="G72" i="1" l="1"/>
  <c r="G73" i="1" s="1"/>
  <c r="G75" i="1" s="1"/>
  <c r="G51" i="1"/>
  <c r="G57" i="1" s="1"/>
  <c r="E40" i="1"/>
  <c r="E51" i="1" s="1"/>
  <c r="E57" i="1" s="1"/>
  <c r="F72" i="1"/>
  <c r="F51" i="1"/>
  <c r="F57" i="1" s="1"/>
  <c r="G78" i="1" l="1"/>
  <c r="F73" i="1"/>
  <c r="F78" i="1" s="1"/>
  <c r="E72" i="1"/>
  <c r="E73" i="1" s="1"/>
  <c r="E75" i="1" s="1"/>
  <c r="F75" i="1" l="1"/>
</calcChain>
</file>

<file path=xl/sharedStrings.xml><?xml version="1.0" encoding="utf-8"?>
<sst xmlns="http://schemas.openxmlformats.org/spreadsheetml/2006/main" count="111" uniqueCount="68">
  <si>
    <t>Electric FIT Adjustment</t>
  </si>
  <si>
    <t>System</t>
  </si>
  <si>
    <t>Washington</t>
  </si>
  <si>
    <t>Idaho</t>
  </si>
  <si>
    <t>Taxable NOI per Results</t>
  </si>
  <si>
    <t>Reallocated Taxable NOI</t>
  </si>
  <si>
    <t>Deferred FIT Adjustment</t>
  </si>
  <si>
    <t>Total Deferred FIT Adjustment</t>
  </si>
  <si>
    <t>FIT Adjustments and Reallocations</t>
  </si>
  <si>
    <t>Table</t>
  </si>
  <si>
    <t>Electric System</t>
  </si>
  <si>
    <t>Factor Number</t>
  </si>
  <si>
    <t>AMOUNT</t>
  </si>
  <si>
    <t>Allocation</t>
  </si>
  <si>
    <t xml:space="preserve">Sch M </t>
  </si>
  <si>
    <t>WA</t>
  </si>
  <si>
    <t>ID</t>
  </si>
  <si>
    <t>DFIT</t>
  </si>
  <si>
    <t>Schedule M Reallocations and Adjustments</t>
  </si>
  <si>
    <t>Sch M</t>
  </si>
  <si>
    <t>(Per E-FIT-12A)</t>
  </si>
  <si>
    <t>AVISTA UTILITIES</t>
  </si>
  <si>
    <t>E-All-12A</t>
  </si>
  <si>
    <t>Effective Tax Rate Test</t>
  </si>
  <si>
    <t>Net Operating Income Before FIT</t>
  </si>
  <si>
    <t>Current FIT per ROO</t>
  </si>
  <si>
    <t>Deferred FIT per ROO</t>
  </si>
  <si>
    <t>Adjusted FIT Expense</t>
  </si>
  <si>
    <t>Effective Tax Rate</t>
  </si>
  <si>
    <t>Total Current FIT Adjustment</t>
  </si>
  <si>
    <t>Amortized Investment Tax Credit Adjustment</t>
  </si>
  <si>
    <t>Net Tax Adjustment</t>
  </si>
  <si>
    <t>Adjustment to Tax Expense</t>
  </si>
  <si>
    <t>Net FIT/DFIT/ITC Adjustment</t>
  </si>
  <si>
    <t>Less: Colstrip Reallocation</t>
  </si>
  <si>
    <t>Adj for tax effect on Perm Differences</t>
  </si>
  <si>
    <t xml:space="preserve">(Includes: </t>
  </si>
  <si>
    <t>WNP3 in WA</t>
  </si>
  <si>
    <t>FIT Accrual per Results</t>
  </si>
  <si>
    <t>Adjusted FIT Accrual</t>
  </si>
  <si>
    <t>ITC Amortization per Results</t>
  </si>
  <si>
    <t xml:space="preserve">Adjusted ITC Accrual </t>
  </si>
  <si>
    <t>Less: Interest Charges</t>
  </si>
  <si>
    <t>Meals &amp; plane)</t>
  </si>
  <si>
    <t>Kettle Falls Disallowance</t>
  </si>
  <si>
    <t>No change to Schedule M</t>
  </si>
  <si>
    <t>Agree DFIT to Schedule M</t>
  </si>
  <si>
    <t>DFIT per ROO</t>
  </si>
  <si>
    <t>Investment Tax Credit - Noxon and Nine Mile</t>
  </si>
  <si>
    <t>Production Tax Credit</t>
  </si>
  <si>
    <t>Amortized Investment Tax Credit - Noxon &amp; Nine Mile</t>
  </si>
  <si>
    <t>Schedule M and Deferred FIT do not agree, adjust DFIT</t>
  </si>
  <si>
    <t>DFIT per E-DDC-8</t>
  </si>
  <si>
    <t>FIT Adjustment for Production Tax Credit *</t>
  </si>
  <si>
    <t xml:space="preserve">*  Production Tax Credit ceased April 2017 </t>
  </si>
  <si>
    <t>AFUDC Equity</t>
  </si>
  <si>
    <t>Investment in Exchange Power</t>
  </si>
  <si>
    <t>Schedule M and Deferred FIT do not agree, flow through prior tax rate until amortization is complete August 2019.</t>
  </si>
  <si>
    <t>DFIT @ 21%</t>
  </si>
  <si>
    <t>Flow-through DFIT</t>
  </si>
  <si>
    <t>Schedule M and Deferred FIT do not agree, flow through as scheduled until amortization is complete December 2018.</t>
  </si>
  <si>
    <t>Schedule in Deferred Debits and Credits adjustment.</t>
  </si>
  <si>
    <t>Open</t>
  </si>
  <si>
    <t>Adj to Flow through per Amortization Schedule</t>
  </si>
  <si>
    <t>For the Twelve Months Ended December 31, 2019</t>
  </si>
  <si>
    <t>Less:  ID ITC Deferred &amp; Amortization</t>
  </si>
  <si>
    <t>Ended 12/2018 Elim Schedule M</t>
  </si>
  <si>
    <t>Ended 12/2018 Elim DFIT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</si>
</sst>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8" formatCode="&quot;$&quot;#,##0.00_);[Red]\(&quot;$&quot;#,##0.00\)"/>
    <numFmt numFmtId="164" formatCode="&quot;(&quot;0&quot;)&quot;"/>
    <numFmt numFmtId="165" formatCode="0.000%"/>
    <numFmt numFmtId="166" formatCode="&quot;#&quot;\ 0"/>
    <numFmt numFmtId="167" formatCode="#,##0\ ;\(#,##0\)"/>
  </numFmts>
  <fonts count="10">
    <font>
      <sz val="10"/>
      <name val="Geneva"/>
    </font>
    <font>
      <b/>
      <sz val="10"/>
      <name val="Geneva"/>
    </font>
    <font>
      <sz val="10"/>
      <name val="Geneva"/>
    </font>
    <font>
      <u/>
      <sz val="10"/>
      <name val="Geneva"/>
    </font>
    <font>
      <sz val="10"/>
      <name val="Arial Narrow"/>
      <family val="2"/>
    </font>
    <font>
      <sz val="10"/>
      <color indexed="12"/>
      <name val="Geneva"/>
    </font>
    <font>
      <i/>
      <sz val="8"/>
      <name val="Arial Narrow"/>
      <family val="2"/>
    </font>
    <font>
      <u/>
      <sz val="10"/>
      <color indexed="12"/>
      <name val="Geneva"/>
    </font>
    <font>
      <b/>
      <u/>
      <sz val="10"/>
      <name val="Geneva"/>
    </font>
    <font>
      <sz val="10"/>
      <color theme="0" tint="-0.34998626667073579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8">
    <xf numFmtId="0" fontId="0" fillId="0" borderId="0" xfId="0"/>
    <xf numFmtId="5" fontId="0" fillId="0" borderId="1" xfId="0" applyNumberFormat="1" applyBorder="1"/>
    <xf numFmtId="3" fontId="0" fillId="0" borderId="0" xfId="0" applyNumberFormat="1"/>
    <xf numFmtId="5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166" fontId="0" fillId="0" borderId="3" xfId="0" applyNumberFormat="1" applyBorder="1" applyAlignment="1">
      <alignment horizontal="right"/>
    </xf>
    <xf numFmtId="0" fontId="0" fillId="0" borderId="0" xfId="0" applyAlignment="1">
      <alignment horizontal="centerContinuous"/>
    </xf>
    <xf numFmtId="14" fontId="0" fillId="0" borderId="0" xfId="0" applyNumberFormat="1" applyAlignment="1">
      <alignment horizontal="centerContinuous"/>
    </xf>
    <xf numFmtId="164" fontId="0" fillId="0" borderId="0" xfId="0" applyNumberFormat="1" applyAlignment="1">
      <alignment horizontal="centerContinuous"/>
    </xf>
    <xf numFmtId="0" fontId="0" fillId="0" borderId="0" xfId="0" applyBorder="1"/>
    <xf numFmtId="167" fontId="0" fillId="0" borderId="0" xfId="0" applyNumberFormat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167" fontId="0" fillId="0" borderId="0" xfId="0" applyNumberFormat="1"/>
    <xf numFmtId="167" fontId="0" fillId="0" borderId="0" xfId="0" applyNumberFormat="1" applyAlignment="1">
      <alignment horizontal="center"/>
    </xf>
    <xf numFmtId="167" fontId="0" fillId="0" borderId="0" xfId="0" applyNumberFormat="1" applyBorder="1"/>
    <xf numFmtId="167" fontId="1" fillId="0" borderId="0" xfId="0" applyNumberFormat="1" applyFont="1"/>
    <xf numFmtId="167" fontId="0" fillId="0" borderId="5" xfId="0" applyNumberFormat="1" applyBorder="1"/>
    <xf numFmtId="164" fontId="0" fillId="0" borderId="0" xfId="0" applyNumberFormat="1" applyAlignment="1">
      <alignment horizontal="left"/>
    </xf>
    <xf numFmtId="0" fontId="4" fillId="0" borderId="0" xfId="0" applyFont="1"/>
    <xf numFmtId="167" fontId="0" fillId="0" borderId="4" xfId="0" applyNumberFormat="1" applyBorder="1"/>
    <xf numFmtId="165" fontId="5" fillId="0" borderId="0" xfId="0" applyNumberFormat="1" applyFont="1"/>
    <xf numFmtId="164" fontId="1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10" fontId="0" fillId="0" borderId="0" xfId="3" applyNumberFormat="1" applyFont="1"/>
    <xf numFmtId="165" fontId="5" fillId="0" borderId="0" xfId="0" applyNumberFormat="1" applyFont="1" applyFill="1"/>
    <xf numFmtId="5" fontId="5" fillId="0" borderId="0" xfId="0" applyNumberFormat="1" applyFont="1" applyFill="1"/>
    <xf numFmtId="164" fontId="1" fillId="2" borderId="2" xfId="0" applyNumberFormat="1" applyFont="1" applyFill="1" applyBorder="1" applyAlignment="1">
      <alignment horizontal="left"/>
    </xf>
    <xf numFmtId="0" fontId="1" fillId="2" borderId="1" xfId="0" applyFont="1" applyFill="1" applyBorder="1"/>
    <xf numFmtId="167" fontId="1" fillId="2" borderId="1" xfId="0" applyNumberFormat="1" applyFont="1" applyFill="1" applyBorder="1"/>
    <xf numFmtId="37" fontId="0" fillId="0" borderId="0" xfId="0" applyNumberFormat="1"/>
    <xf numFmtId="167" fontId="5" fillId="0" borderId="0" xfId="0" applyNumberFormat="1" applyFont="1" applyFill="1"/>
    <xf numFmtId="0" fontId="0" fillId="0" borderId="0" xfId="0" applyFill="1" applyBorder="1"/>
    <xf numFmtId="5" fontId="2" fillId="0" borderId="0" xfId="0" applyNumberFormat="1" applyFont="1" applyFill="1" applyBorder="1"/>
    <xf numFmtId="166" fontId="0" fillId="0" borderId="0" xfId="0" applyNumberFormat="1" applyFill="1" applyBorder="1" applyAlignment="1">
      <alignment horizontal="right"/>
    </xf>
    <xf numFmtId="167" fontId="1" fillId="2" borderId="3" xfId="0" applyNumberFormat="1" applyFont="1" applyFill="1" applyBorder="1"/>
    <xf numFmtId="0" fontId="0" fillId="0" borderId="0" xfId="0" applyFill="1" applyAlignment="1">
      <alignment horizontal="right"/>
    </xf>
    <xf numFmtId="0" fontId="0" fillId="0" borderId="0" xfId="0" applyFill="1"/>
    <xf numFmtId="10" fontId="0" fillId="0" borderId="0" xfId="3" applyNumberFormat="1" applyFont="1" applyFill="1"/>
    <xf numFmtId="167" fontId="0" fillId="0" borderId="0" xfId="0" applyNumberFormat="1" applyFill="1"/>
    <xf numFmtId="167" fontId="0" fillId="0" borderId="0" xfId="0" applyNumberFormat="1" applyFill="1" applyBorder="1"/>
    <xf numFmtId="164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/>
    <xf numFmtId="167" fontId="1" fillId="0" borderId="0" xfId="0" applyNumberFormat="1" applyFont="1" applyFill="1" applyBorder="1"/>
    <xf numFmtId="164" fontId="1" fillId="2" borderId="6" xfId="0" applyNumberFormat="1" applyFont="1" applyFill="1" applyBorder="1" applyAlignment="1">
      <alignment horizontal="left"/>
    </xf>
    <xf numFmtId="0" fontId="1" fillId="2" borderId="7" xfId="0" applyFont="1" applyFill="1" applyBorder="1"/>
    <xf numFmtId="167" fontId="1" fillId="2" borderId="7" xfId="0" applyNumberFormat="1" applyFont="1" applyFill="1" applyBorder="1"/>
    <xf numFmtId="167" fontId="0" fillId="0" borderId="4" xfId="0" applyNumberFormat="1" applyFill="1" applyBorder="1"/>
    <xf numFmtId="0" fontId="3" fillId="0" borderId="0" xfId="0" applyFont="1" applyBorder="1"/>
    <xf numFmtId="0" fontId="8" fillId="0" borderId="0" xfId="0" applyFont="1" applyBorder="1"/>
    <xf numFmtId="165" fontId="5" fillId="3" borderId="0" xfId="0" applyNumberFormat="1" applyFont="1" applyFill="1"/>
    <xf numFmtId="167" fontId="1" fillId="2" borderId="9" xfId="0" applyNumberFormat="1" applyFont="1" applyFill="1" applyBorder="1"/>
    <xf numFmtId="37" fontId="2" fillId="0" borderId="0" xfId="2" applyNumberFormat="1" applyFont="1" applyFill="1"/>
    <xf numFmtId="167" fontId="1" fillId="2" borderId="10" xfId="0" applyNumberFormat="1" applyFont="1" applyFill="1" applyBorder="1"/>
    <xf numFmtId="3" fontId="0" fillId="0" borderId="0" xfId="0" applyNumberFormat="1" applyFont="1" applyAlignment="1">
      <alignment horizontal="right"/>
    </xf>
    <xf numFmtId="167" fontId="0" fillId="0" borderId="8" xfId="0" applyNumberFormat="1" applyBorder="1"/>
    <xf numFmtId="0" fontId="1" fillId="0" borderId="4" xfId="0" applyFont="1" applyBorder="1" applyAlignment="1">
      <alignment horizontal="center"/>
    </xf>
    <xf numFmtId="3" fontId="9" fillId="0" borderId="0" xfId="0" applyNumberFormat="1" applyFont="1" applyBorder="1"/>
    <xf numFmtId="165" fontId="9" fillId="0" borderId="0" xfId="0" applyNumberFormat="1" applyFont="1" applyBorder="1"/>
    <xf numFmtId="39" fontId="9" fillId="0" borderId="0" xfId="1" applyNumberFormat="1" applyFont="1" applyBorder="1"/>
    <xf numFmtId="0" fontId="9" fillId="0" borderId="0" xfId="0" applyFont="1" applyBorder="1"/>
    <xf numFmtId="39" fontId="9" fillId="0" borderId="0" xfId="1" applyNumberFormat="1" applyFont="1" applyBorder="1" applyAlignment="1">
      <alignment horizontal="right"/>
    </xf>
    <xf numFmtId="5" fontId="9" fillId="0" borderId="0" xfId="0" applyNumberFormat="1" applyFont="1" applyBorder="1"/>
    <xf numFmtId="5" fontId="9" fillId="0" borderId="0" xfId="0" applyNumberFormat="1" applyFont="1" applyFill="1" applyBorder="1"/>
    <xf numFmtId="39" fontId="9" fillId="0" borderId="0" xfId="1" applyNumberFormat="1" applyFont="1" applyFill="1" applyBorder="1" applyAlignment="1">
      <alignment horizontal="right"/>
    </xf>
    <xf numFmtId="0" fontId="9" fillId="0" borderId="0" xfId="0" applyFont="1"/>
    <xf numFmtId="0" fontId="4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Normal="100" workbookViewId="0">
      <selection activeCell="C39" sqref="C39"/>
    </sheetView>
  </sheetViews>
  <sheetFormatPr defaultColWidth="11.42578125" defaultRowHeight="12.75"/>
  <cols>
    <col min="1" max="1" width="1.7109375" customWidth="1"/>
    <col min="2" max="2" width="4.5703125" style="8" customWidth="1"/>
    <col min="3" max="3" width="24.7109375" customWidth="1"/>
    <col min="4" max="4" width="17.28515625" customWidth="1"/>
    <col min="5" max="6" width="13.28515625" bestFit="1" customWidth="1"/>
    <col min="7" max="7" width="12.5703125" bestFit="1" customWidth="1"/>
    <col min="8" max="8" width="2.140625" customWidth="1"/>
  </cols>
  <sheetData>
    <row r="1" spans="1:8">
      <c r="A1" s="10" t="s">
        <v>21</v>
      </c>
      <c r="B1" s="12"/>
      <c r="C1" s="10"/>
      <c r="D1" s="10"/>
      <c r="E1" s="10"/>
      <c r="F1" s="10"/>
      <c r="G1" s="10"/>
      <c r="H1" s="14"/>
    </row>
    <row r="2" spans="1:8">
      <c r="A2" s="10" t="s">
        <v>0</v>
      </c>
      <c r="B2" s="12"/>
      <c r="C2" s="10"/>
      <c r="D2" s="10"/>
      <c r="E2" s="10"/>
      <c r="F2" s="10"/>
      <c r="G2" s="10"/>
      <c r="H2" s="11"/>
    </row>
    <row r="3" spans="1:8">
      <c r="A3" s="74" t="s">
        <v>64</v>
      </c>
      <c r="B3" s="74"/>
      <c r="C3" s="74"/>
      <c r="D3" s="74"/>
      <c r="E3" s="74"/>
      <c r="F3" s="74"/>
      <c r="G3" s="74"/>
      <c r="H3" s="74"/>
    </row>
    <row r="4" spans="1:8">
      <c r="D4" s="5"/>
      <c r="H4" s="13"/>
    </row>
    <row r="5" spans="1:8">
      <c r="D5" s="5"/>
      <c r="E5" s="63" t="s">
        <v>1</v>
      </c>
      <c r="F5" s="63" t="s">
        <v>2</v>
      </c>
      <c r="G5" s="63" t="s">
        <v>3</v>
      </c>
      <c r="H5" s="16"/>
    </row>
    <row r="6" spans="1:8" s="17" customFormat="1" ht="4.9000000000000004" customHeight="1">
      <c r="B6" s="8"/>
      <c r="D6" s="18"/>
      <c r="H6" s="19"/>
    </row>
    <row r="7" spans="1:8" s="17" customFormat="1">
      <c r="B7" s="8"/>
      <c r="C7" s="17" t="s">
        <v>4</v>
      </c>
      <c r="D7" s="18"/>
      <c r="E7" s="17">
        <f>F7+G7+H7</f>
        <v>46434721</v>
      </c>
      <c r="F7" s="38">
        <v>23632095</v>
      </c>
      <c r="G7" s="38">
        <v>22802626</v>
      </c>
      <c r="H7" s="19"/>
    </row>
    <row r="8" spans="1:8" s="17" customFormat="1">
      <c r="B8" s="8"/>
      <c r="C8" s="17" t="s">
        <v>20</v>
      </c>
      <c r="D8" s="18"/>
      <c r="H8" s="19"/>
    </row>
    <row r="9" spans="1:8" s="17" customFormat="1">
      <c r="B9" s="8"/>
      <c r="D9" s="18"/>
      <c r="H9" s="19"/>
    </row>
    <row r="10" spans="1:8" s="17" customFormat="1">
      <c r="B10" s="20" t="s">
        <v>18</v>
      </c>
      <c r="C10"/>
      <c r="D10" s="18"/>
      <c r="H10" s="19"/>
    </row>
    <row r="11" spans="1:8" s="17" customFormat="1" ht="3" customHeight="1">
      <c r="D11" s="18"/>
      <c r="H11" s="19"/>
    </row>
    <row r="12" spans="1:8" s="17" customFormat="1">
      <c r="B12" s="8">
        <f>'E-FIT-1'!$A$5</f>
        <v>1</v>
      </c>
      <c r="C12" s="20" t="str">
        <f>'E-FIT-1'!B5</f>
        <v>Investment in Exchange Power</v>
      </c>
      <c r="D12" s="18"/>
      <c r="H12" s="19"/>
    </row>
    <row r="13" spans="1:8" s="17" customFormat="1">
      <c r="B13" s="8"/>
      <c r="C13" t="s">
        <v>45</v>
      </c>
      <c r="D13" s="18"/>
      <c r="E13" s="17">
        <f>F13+G13+H13</f>
        <v>0</v>
      </c>
      <c r="F13" s="17">
        <f>-'E-FIT-1'!C11</f>
        <v>0</v>
      </c>
      <c r="G13" s="17">
        <f>-'E-FIT-1'!C12</f>
        <v>0</v>
      </c>
      <c r="H13" s="19"/>
    </row>
    <row r="14" spans="1:8" s="17" customFormat="1">
      <c r="B14" s="8">
        <v>2</v>
      </c>
      <c r="C14" s="20" t="str">
        <f>'E-FIT-1'!B20</f>
        <v>Kettle Falls Disallowance</v>
      </c>
      <c r="D14" s="18"/>
      <c r="H14" s="19"/>
    </row>
    <row r="15" spans="1:8" s="17" customFormat="1">
      <c r="B15" s="8"/>
      <c r="C15" t="s">
        <v>66</v>
      </c>
      <c r="D15" s="18"/>
      <c r="E15" s="19">
        <f>F15+G15+H15</f>
        <v>5609</v>
      </c>
      <c r="F15" s="19">
        <f>'E-FIT-1'!C26</f>
        <v>5609</v>
      </c>
      <c r="G15" s="19">
        <f>'E-FIT-1'!C27</f>
        <v>0</v>
      </c>
      <c r="H15" s="19"/>
    </row>
    <row r="16" spans="1:8" s="17" customFormat="1" hidden="1">
      <c r="B16" s="8">
        <v>3</v>
      </c>
      <c r="C16" s="20" t="str">
        <f>'E-FIT-1'!B35</f>
        <v>Open</v>
      </c>
      <c r="D16" s="18"/>
      <c r="E16" s="19"/>
      <c r="F16" s="19"/>
      <c r="G16" s="19"/>
      <c r="H16" s="19"/>
    </row>
    <row r="17" spans="1:10" s="17" customFormat="1" hidden="1">
      <c r="B17" s="8"/>
      <c r="C17" t="s">
        <v>45</v>
      </c>
      <c r="D17" s="18"/>
      <c r="E17" s="24">
        <f>F17+G17+H17</f>
        <v>0</v>
      </c>
      <c r="F17" s="24">
        <f>'E-FIT-1'!C41</f>
        <v>0</v>
      </c>
      <c r="G17" s="24">
        <f>'E-FIT-1'!C42</f>
        <v>0</v>
      </c>
      <c r="H17" s="19"/>
    </row>
    <row r="18" spans="1:10" s="17" customFormat="1">
      <c r="B18" s="8"/>
      <c r="C18"/>
      <c r="D18" s="18"/>
      <c r="E18" s="21"/>
      <c r="F18" s="21"/>
      <c r="G18" s="21"/>
      <c r="H18" s="19"/>
    </row>
    <row r="19" spans="1:10" s="17" customFormat="1" ht="13.5" thickBot="1">
      <c r="B19" s="8"/>
      <c r="C19" s="17" t="s">
        <v>5</v>
      </c>
      <c r="D19" s="18"/>
      <c r="E19" s="62">
        <f>SUM(E7:E17)</f>
        <v>46440330</v>
      </c>
      <c r="F19" s="62">
        <f>SUM(F7:F17)</f>
        <v>23637704</v>
      </c>
      <c r="G19" s="62">
        <f>SUM(G7:G17)</f>
        <v>22802626</v>
      </c>
      <c r="H19" s="19"/>
    </row>
    <row r="20" spans="1:10" s="17" customFormat="1">
      <c r="C20" s="18"/>
      <c r="H20" s="19"/>
    </row>
    <row r="21" spans="1:10" s="17" customFormat="1">
      <c r="C21" s="18"/>
      <c r="H21" s="19"/>
    </row>
    <row r="22" spans="1:10" s="17" customFormat="1">
      <c r="B22" s="22" t="s">
        <v>38</v>
      </c>
      <c r="D22" s="18"/>
      <c r="E22" s="17">
        <f>F22+G22+H22</f>
        <v>9751291</v>
      </c>
      <c r="F22" s="38">
        <v>4962740</v>
      </c>
      <c r="G22" s="38">
        <v>4788551</v>
      </c>
      <c r="H22" s="19"/>
    </row>
    <row r="23" spans="1:10" s="17" customFormat="1">
      <c r="B23" s="22"/>
      <c r="C23" s="17" t="s">
        <v>20</v>
      </c>
      <c r="D23" s="18"/>
      <c r="H23" s="19"/>
    </row>
    <row r="24" spans="1:10" s="17" customFormat="1">
      <c r="B24" s="22" t="s">
        <v>39</v>
      </c>
      <c r="D24" s="18"/>
      <c r="E24" s="24">
        <f>E19*0.35</f>
        <v>16254116</v>
      </c>
      <c r="F24" s="24">
        <f>F19*0.21</f>
        <v>4963918</v>
      </c>
      <c r="G24" s="24">
        <f>G19*0.21</f>
        <v>4788551</v>
      </c>
      <c r="H24" s="19"/>
    </row>
    <row r="25" spans="1:10" s="17" customFormat="1" ht="13.5" thickBot="1">
      <c r="B25" s="22"/>
      <c r="C25" s="8"/>
      <c r="E25" s="18"/>
      <c r="H25" s="19"/>
    </row>
    <row r="26" spans="1:10" s="17" customFormat="1" ht="14.25" thickTop="1" thickBot="1">
      <c r="B26" s="34" t="s">
        <v>29</v>
      </c>
      <c r="C26" s="35"/>
      <c r="D26" s="35"/>
      <c r="E26" s="36">
        <f>E24-E22</f>
        <v>6502825</v>
      </c>
      <c r="F26" s="58">
        <f>F24-F22</f>
        <v>1178</v>
      </c>
      <c r="G26" s="60">
        <f>G24-G22</f>
        <v>0</v>
      </c>
      <c r="H26" s="19"/>
    </row>
    <row r="27" spans="1:10" s="17" customFormat="1" ht="13.5" thickTop="1">
      <c r="A27"/>
      <c r="B27" s="8"/>
      <c r="C27"/>
      <c r="D27"/>
      <c r="H27" s="19"/>
    </row>
    <row r="28" spans="1:10" s="17" customFormat="1">
      <c r="A28"/>
      <c r="B28" s="8"/>
      <c r="C28"/>
      <c r="D28"/>
      <c r="E28" s="46"/>
      <c r="F28" s="46"/>
      <c r="G28" s="46"/>
      <c r="H28" s="47"/>
      <c r="I28" s="46"/>
      <c r="J28" s="46"/>
    </row>
    <row r="29" spans="1:10">
      <c r="B29" s="22"/>
      <c r="E29" s="63" t="s">
        <v>1</v>
      </c>
      <c r="F29" s="63" t="s">
        <v>2</v>
      </c>
      <c r="G29" s="63" t="s">
        <v>3</v>
      </c>
      <c r="H29" s="16"/>
    </row>
    <row r="30" spans="1:10" ht="3" customHeight="1">
      <c r="B30" s="22"/>
      <c r="E30" s="16"/>
      <c r="F30" s="16"/>
      <c r="G30" s="16"/>
      <c r="H30" s="16"/>
    </row>
    <row r="31" spans="1:10">
      <c r="B31" s="26" t="s">
        <v>6</v>
      </c>
      <c r="E31" s="17"/>
      <c r="F31" s="17"/>
      <c r="G31" s="17"/>
      <c r="H31" s="19"/>
    </row>
    <row r="32" spans="1:10" ht="1.9" customHeight="1">
      <c r="B32"/>
      <c r="H32" s="19"/>
    </row>
    <row r="33" spans="2:8">
      <c r="B33" s="8">
        <f>'E-FIT-1'!$A$5</f>
        <v>1</v>
      </c>
      <c r="C33" s="20" t="str">
        <f>'E-FIT-1'!B5</f>
        <v>Investment in Exchange Power</v>
      </c>
      <c r="D33" s="18"/>
      <c r="E33" s="17"/>
      <c r="F33" s="17"/>
      <c r="G33" s="17"/>
      <c r="H33" s="19"/>
    </row>
    <row r="34" spans="2:8" ht="15.6" customHeight="1">
      <c r="C34" t="s">
        <v>63</v>
      </c>
      <c r="D34" s="18"/>
      <c r="E34" s="17">
        <f>F34+G34</f>
        <v>-125</v>
      </c>
      <c r="F34" s="17">
        <f>-'E-FIT-1'!C16</f>
        <v>-125</v>
      </c>
      <c r="G34" s="17">
        <f>-'E-FIT-1'!C17</f>
        <v>0</v>
      </c>
      <c r="H34" s="19"/>
    </row>
    <row r="35" spans="2:8" ht="15.6" customHeight="1">
      <c r="B35" s="8">
        <v>2</v>
      </c>
      <c r="C35" s="20" t="str">
        <f>'E-FIT-1'!B20</f>
        <v>Kettle Falls Disallowance</v>
      </c>
      <c r="D35" s="18"/>
      <c r="E35" s="17"/>
      <c r="F35" s="17"/>
      <c r="G35" s="17"/>
      <c r="H35" s="19"/>
    </row>
    <row r="36" spans="2:8" ht="15.6" customHeight="1">
      <c r="C36" t="s">
        <v>67</v>
      </c>
      <c r="D36" s="18"/>
      <c r="E36" s="17">
        <f>F36+G36</f>
        <v>-3683</v>
      </c>
      <c r="F36" s="17">
        <f>'E-FIT-1'!C31</f>
        <v>-3683</v>
      </c>
      <c r="G36" s="17">
        <f>'E-FIT-1'!C32</f>
        <v>0</v>
      </c>
      <c r="H36" s="19"/>
    </row>
    <row r="37" spans="2:8" ht="15.6" hidden="1" customHeight="1">
      <c r="B37" s="8">
        <v>3</v>
      </c>
      <c r="C37" s="20" t="str">
        <f>'E-FIT-1'!B35</f>
        <v>Open</v>
      </c>
      <c r="D37" s="18"/>
      <c r="E37" s="17"/>
      <c r="F37" s="17"/>
      <c r="G37" s="17"/>
      <c r="H37" s="19"/>
    </row>
    <row r="38" spans="2:8" ht="15.6" hidden="1" customHeight="1">
      <c r="C38" t="s">
        <v>46</v>
      </c>
      <c r="D38" s="18"/>
      <c r="E38" s="17">
        <f>F38+G38</f>
        <v>0</v>
      </c>
      <c r="F38" s="17">
        <f>'E-FIT-1'!C46</f>
        <v>0</v>
      </c>
      <c r="G38" s="17">
        <f>'E-FIT-1'!C47</f>
        <v>0</v>
      </c>
      <c r="H38" s="19"/>
    </row>
    <row r="39" spans="2:8" ht="15.6" customHeight="1" thickBot="1">
      <c r="D39" s="18"/>
      <c r="E39" s="17"/>
      <c r="F39" s="17"/>
      <c r="G39" s="17"/>
      <c r="H39" s="19"/>
    </row>
    <row r="40" spans="2:8" ht="12.75" customHeight="1" thickTop="1" thickBot="1">
      <c r="B40" s="34" t="s">
        <v>7</v>
      </c>
      <c r="C40" s="35"/>
      <c r="D40" s="35"/>
      <c r="E40" s="36">
        <f>F40+G40</f>
        <v>-3808</v>
      </c>
      <c r="F40" s="58">
        <f>SUM(F33:F39)</f>
        <v>-3808</v>
      </c>
      <c r="G40" s="60">
        <f>SUM(G33:G36)</f>
        <v>0</v>
      </c>
      <c r="H40" s="17"/>
    </row>
    <row r="41" spans="2:8" ht="12.75" customHeight="1" thickTop="1">
      <c r="B41" s="48"/>
      <c r="C41" s="49"/>
      <c r="D41" s="49"/>
      <c r="E41" s="50"/>
      <c r="F41" s="50"/>
      <c r="G41" s="50"/>
      <c r="H41" s="17"/>
    </row>
    <row r="42" spans="2:8" ht="12.75" hidden="1" customHeight="1">
      <c r="B42" s="48"/>
      <c r="C42" s="49"/>
      <c r="D42" s="49"/>
      <c r="E42" s="63" t="s">
        <v>1</v>
      </c>
      <c r="F42" s="63" t="s">
        <v>2</v>
      </c>
      <c r="G42" s="63" t="s">
        <v>3</v>
      </c>
      <c r="H42" s="17"/>
    </row>
    <row r="43" spans="2:8" ht="14.45" customHeight="1">
      <c r="B43" s="26" t="s">
        <v>30</v>
      </c>
      <c r="E43" s="17"/>
      <c r="F43" s="17"/>
      <c r="G43" s="17"/>
      <c r="H43" s="17"/>
    </row>
    <row r="44" spans="2:8" ht="2.4500000000000002" customHeight="1">
      <c r="E44" s="17"/>
      <c r="F44" s="17"/>
      <c r="G44" s="17"/>
      <c r="H44" s="17"/>
    </row>
    <row r="45" spans="2:8" ht="14.45" customHeight="1">
      <c r="B45" s="22" t="s">
        <v>40</v>
      </c>
      <c r="C45" s="17"/>
      <c r="D45" s="18"/>
      <c r="E45" s="46">
        <f>F45+G45+H45</f>
        <v>-484788</v>
      </c>
      <c r="F45" s="38">
        <v>-318215</v>
      </c>
      <c r="G45" s="38">
        <v>-166573</v>
      </c>
      <c r="H45" s="17"/>
    </row>
    <row r="46" spans="2:8" ht="12.75" customHeight="1">
      <c r="B46" s="22"/>
      <c r="C46" s="17" t="s">
        <v>20</v>
      </c>
      <c r="D46" s="18"/>
      <c r="E46" s="46"/>
      <c r="F46" s="46"/>
      <c r="G46" s="46"/>
      <c r="H46" s="17"/>
    </row>
    <row r="47" spans="2:8" ht="12.75" customHeight="1">
      <c r="B47" s="22" t="s">
        <v>41</v>
      </c>
      <c r="C47" s="17"/>
      <c r="D47" s="18"/>
      <c r="E47" s="54">
        <f>SUM(F47:G47)</f>
        <v>-484788</v>
      </c>
      <c r="F47" s="54">
        <v>-318215</v>
      </c>
      <c r="G47" s="54">
        <v>-166573</v>
      </c>
      <c r="H47" s="17"/>
    </row>
    <row r="48" spans="2:8" ht="12.75" customHeight="1" thickBot="1">
      <c r="E48" s="17"/>
      <c r="F48" s="17"/>
      <c r="G48" s="17"/>
      <c r="H48" s="17"/>
    </row>
    <row r="49" spans="2:8" ht="12.75" customHeight="1" thickTop="1" thickBot="1">
      <c r="B49" s="34" t="s">
        <v>50</v>
      </c>
      <c r="C49" s="35"/>
      <c r="D49" s="35"/>
      <c r="E49" s="36">
        <f>E47-E45</f>
        <v>0</v>
      </c>
      <c r="F49" s="58">
        <f>F47-F45</f>
        <v>0</v>
      </c>
      <c r="G49" s="42">
        <f>G47-G45</f>
        <v>0</v>
      </c>
      <c r="H49" s="17"/>
    </row>
    <row r="50" spans="2:8" ht="12.75" customHeight="1" thickTop="1">
      <c r="E50" s="17"/>
      <c r="F50" s="17"/>
      <c r="G50" s="17"/>
      <c r="H50" s="17"/>
    </row>
    <row r="51" spans="2:8" ht="12.75" customHeight="1">
      <c r="B51" s="34" t="s">
        <v>33</v>
      </c>
      <c r="C51" s="35"/>
      <c r="D51" s="35"/>
      <c r="E51" s="36">
        <f>E26+E40+E49</f>
        <v>6499017</v>
      </c>
      <c r="F51" s="36">
        <f>F26+F40+F49</f>
        <v>-2630</v>
      </c>
      <c r="G51" s="36">
        <f>G26+G40+G49</f>
        <v>0</v>
      </c>
      <c r="H51" s="17"/>
    </row>
    <row r="52" spans="2:8" ht="13.5" thickBot="1">
      <c r="E52" s="17"/>
      <c r="F52" s="17"/>
      <c r="G52" s="17"/>
      <c r="H52" s="17"/>
    </row>
    <row r="53" spans="2:8" ht="14.25" thickTop="1" thickBot="1">
      <c r="B53" s="34" t="s">
        <v>53</v>
      </c>
      <c r="C53" s="35"/>
      <c r="D53" s="35"/>
      <c r="E53" s="36">
        <f>F53+G53</f>
        <v>0</v>
      </c>
      <c r="F53" s="58">
        <v>0</v>
      </c>
      <c r="G53" s="42">
        <v>0</v>
      </c>
      <c r="H53" s="17"/>
    </row>
    <row r="54" spans="2:8" ht="13.5" thickTop="1">
      <c r="B54" s="22" t="s">
        <v>54</v>
      </c>
      <c r="E54" s="17"/>
      <c r="F54" s="17"/>
      <c r="G54" s="17"/>
      <c r="H54" s="17"/>
    </row>
    <row r="55" spans="2:8">
      <c r="H55" s="17"/>
    </row>
    <row r="56" spans="2:8">
      <c r="E56" s="17"/>
      <c r="F56" s="17"/>
      <c r="G56" s="17"/>
      <c r="H56" s="17"/>
    </row>
    <row r="57" spans="2:8" ht="13.5" thickBot="1">
      <c r="B57" s="51" t="s">
        <v>31</v>
      </c>
      <c r="C57" s="52"/>
      <c r="D57" s="52"/>
      <c r="E57" s="53">
        <f>E51+E53</f>
        <v>6499017</v>
      </c>
      <c r="F57" s="53">
        <f>F51+F53</f>
        <v>-2630</v>
      </c>
      <c r="G57" s="53">
        <f>G51+G53</f>
        <v>0</v>
      </c>
      <c r="H57" s="17"/>
    </row>
    <row r="58" spans="2:8" ht="12.75" customHeight="1" thickTop="1">
      <c r="E58" s="17"/>
      <c r="F58" s="17"/>
      <c r="G58" s="17"/>
      <c r="H58" s="17"/>
    </row>
    <row r="59" spans="2:8" ht="12.75" customHeight="1">
      <c r="E59" s="17"/>
      <c r="F59" s="17"/>
      <c r="G59" s="17"/>
      <c r="H59" s="17"/>
    </row>
    <row r="60" spans="2:8" ht="12.75" customHeight="1">
      <c r="E60" s="17"/>
      <c r="F60" s="17"/>
      <c r="H60" s="17"/>
    </row>
    <row r="61" spans="2:8" ht="12.75" customHeight="1">
      <c r="B61" s="22" t="s">
        <v>23</v>
      </c>
      <c r="E61" s="17"/>
      <c r="F61" s="17"/>
      <c r="G61" s="17"/>
      <c r="H61" s="17"/>
    </row>
    <row r="62" spans="2:8" ht="12.75" customHeight="1">
      <c r="C62" t="s">
        <v>24</v>
      </c>
      <c r="E62" s="17">
        <f>F62+G62</f>
        <v>196867701</v>
      </c>
      <c r="F62" s="38">
        <v>127497480</v>
      </c>
      <c r="G62" s="38">
        <v>69370221</v>
      </c>
      <c r="H62" s="17"/>
    </row>
    <row r="63" spans="2:8" ht="12.75" customHeight="1">
      <c r="C63" t="s">
        <v>34</v>
      </c>
      <c r="E63" s="17">
        <f>SUM(F63:G63)</f>
        <v>0</v>
      </c>
      <c r="F63" s="38">
        <v>-152192</v>
      </c>
      <c r="G63" s="38">
        <v>152192</v>
      </c>
      <c r="H63" s="17"/>
    </row>
    <row r="64" spans="2:8" ht="12.75" customHeight="1">
      <c r="C64" t="s">
        <v>65</v>
      </c>
      <c r="E64" s="17">
        <f>SUM(F64:G64)</f>
        <v>1066366</v>
      </c>
      <c r="F64" s="38">
        <v>0</v>
      </c>
      <c r="G64" s="38">
        <v>1066366</v>
      </c>
      <c r="H64" s="17"/>
    </row>
    <row r="65" spans="3:11" ht="12.75" customHeight="1">
      <c r="C65" t="s">
        <v>42</v>
      </c>
      <c r="E65" s="17">
        <f>F65+G65</f>
        <v>69413211</v>
      </c>
      <c r="F65" s="38">
        <v>46857701</v>
      </c>
      <c r="G65" s="38">
        <v>22555510</v>
      </c>
      <c r="H65" s="17"/>
    </row>
    <row r="66" spans="3:11" ht="12.75" customHeight="1">
      <c r="E66" s="21">
        <f>E62-E65</f>
        <v>127454490</v>
      </c>
      <c r="F66" s="21">
        <f>F62-F65-F63-F64</f>
        <v>80791971</v>
      </c>
      <c r="G66" s="21">
        <f>G62-G65-G63-G64</f>
        <v>45596153</v>
      </c>
      <c r="H66" s="17"/>
    </row>
    <row r="67" spans="3:11" ht="12.75" customHeight="1">
      <c r="E67" s="17"/>
      <c r="F67" s="17"/>
      <c r="G67" s="17"/>
      <c r="H67" s="17"/>
    </row>
    <row r="68" spans="3:11" ht="12.75" customHeight="1">
      <c r="C68" t="s">
        <v>25</v>
      </c>
      <c r="E68" s="17">
        <f>F68+G68</f>
        <v>9751291</v>
      </c>
      <c r="F68" s="17">
        <f>F22</f>
        <v>4962740</v>
      </c>
      <c r="G68" s="17">
        <f>G22</f>
        <v>4788551</v>
      </c>
      <c r="H68" s="17"/>
    </row>
    <row r="69" spans="3:11" ht="12.75" customHeight="1">
      <c r="C69" t="s">
        <v>26</v>
      </c>
      <c r="E69" s="17">
        <f>F69+G69</f>
        <v>11461387</v>
      </c>
      <c r="F69" s="38">
        <v>7830166</v>
      </c>
      <c r="G69" s="38">
        <v>3631221</v>
      </c>
      <c r="H69" s="17"/>
    </row>
    <row r="70" spans="3:11" ht="12.75" customHeight="1">
      <c r="C70" t="s">
        <v>49</v>
      </c>
      <c r="E70" s="17">
        <f>F70+G70</f>
        <v>0</v>
      </c>
      <c r="F70" s="38">
        <v>0</v>
      </c>
      <c r="G70" s="38">
        <v>0</v>
      </c>
      <c r="H70" s="17"/>
    </row>
    <row r="71" spans="3:11" ht="12.75" customHeight="1">
      <c r="C71" t="s">
        <v>48</v>
      </c>
      <c r="E71" s="17">
        <f>F71+G71</f>
        <v>-484788</v>
      </c>
      <c r="F71" s="38">
        <v>-318215</v>
      </c>
      <c r="G71" s="38">
        <v>-166573</v>
      </c>
      <c r="H71" s="17"/>
    </row>
    <row r="72" spans="3:11" ht="12.75" customHeight="1">
      <c r="C72" t="s">
        <v>32</v>
      </c>
      <c r="E72" s="17">
        <f>F72+G72</f>
        <v>-2630</v>
      </c>
      <c r="F72" s="17">
        <f>F26+F40+F49</f>
        <v>-2630</v>
      </c>
      <c r="G72" s="17">
        <f>G26+G40+G49</f>
        <v>0</v>
      </c>
      <c r="H72" s="17"/>
    </row>
    <row r="73" spans="3:11" ht="12.75" customHeight="1">
      <c r="C73" t="s">
        <v>27</v>
      </c>
      <c r="E73" s="21">
        <f>SUM(E68:E72)</f>
        <v>20725260</v>
      </c>
      <c r="F73" s="21">
        <f>SUM(F68:F72)</f>
        <v>12472061</v>
      </c>
      <c r="G73" s="21">
        <f>SUM(G68:G72)</f>
        <v>8253199</v>
      </c>
      <c r="H73" s="17"/>
    </row>
    <row r="74" spans="3:11">
      <c r="E74" s="17"/>
      <c r="F74" s="17"/>
      <c r="G74" s="17"/>
      <c r="H74" s="17"/>
      <c r="K74" s="44"/>
    </row>
    <row r="75" spans="3:11">
      <c r="C75" s="44" t="s">
        <v>28</v>
      </c>
      <c r="D75" s="44"/>
      <c r="E75" s="45">
        <f>E73/E66</f>
        <v>0.16259999999999999</v>
      </c>
      <c r="F75" s="45">
        <f>F73/F66</f>
        <v>0.15440000000000001</v>
      </c>
      <c r="G75" s="45">
        <f>G73/G66</f>
        <v>0.18099999999999999</v>
      </c>
      <c r="H75" s="3"/>
    </row>
    <row r="76" spans="3:11">
      <c r="E76" s="17"/>
      <c r="F76" s="17"/>
      <c r="G76" s="17"/>
      <c r="H76" s="17"/>
    </row>
    <row r="77" spans="3:11">
      <c r="C77" t="s">
        <v>35</v>
      </c>
      <c r="E77" s="17"/>
      <c r="F77" s="46">
        <f>(-1266541)*0.21</f>
        <v>-265974</v>
      </c>
      <c r="G77" s="46">
        <f>(-211568)*0.21</f>
        <v>-44429</v>
      </c>
      <c r="H77" s="17"/>
    </row>
    <row r="78" spans="3:11">
      <c r="C78" t="s">
        <v>36</v>
      </c>
      <c r="E78" s="17"/>
      <c r="F78" s="31">
        <f>(F73-F77)/F66</f>
        <v>0.15770000000000001</v>
      </c>
      <c r="G78" s="31">
        <f>(G73-G77)/G66</f>
        <v>0.182</v>
      </c>
      <c r="H78" s="17"/>
    </row>
    <row r="79" spans="3:11">
      <c r="C79" t="s">
        <v>37</v>
      </c>
      <c r="E79" s="17"/>
      <c r="F79" s="17"/>
      <c r="G79" s="17"/>
      <c r="H79" s="17"/>
    </row>
    <row r="80" spans="3:11">
      <c r="C80" t="s">
        <v>55</v>
      </c>
      <c r="E80" s="17"/>
      <c r="F80" s="17"/>
      <c r="G80" s="17"/>
      <c r="H80" s="17"/>
    </row>
    <row r="81" spans="3:8">
      <c r="C81" t="s">
        <v>43</v>
      </c>
      <c r="E81" s="17"/>
      <c r="F81" s="17"/>
      <c r="G81" s="17"/>
      <c r="H81" s="17"/>
    </row>
    <row r="82" spans="3:8">
      <c r="E82" s="17"/>
      <c r="F82" s="17"/>
      <c r="G82" s="17"/>
      <c r="H82" s="17"/>
    </row>
    <row r="83" spans="3:8">
      <c r="E83" s="17"/>
      <c r="F83" s="17"/>
      <c r="G83" s="17"/>
      <c r="H83" s="17"/>
    </row>
    <row r="84" spans="3:8">
      <c r="E84" s="17"/>
      <c r="F84" s="17"/>
      <c r="G84" s="17"/>
      <c r="H84" s="17"/>
    </row>
    <row r="85" spans="3:8">
      <c r="E85" s="17"/>
      <c r="F85" s="17"/>
      <c r="G85" s="17"/>
      <c r="H85" s="17"/>
    </row>
    <row r="86" spans="3:8">
      <c r="E86" s="17"/>
      <c r="F86" s="17"/>
      <c r="G86" s="17"/>
      <c r="H86" s="17"/>
    </row>
    <row r="87" spans="3:8">
      <c r="E87" s="17"/>
      <c r="F87" s="17"/>
      <c r="G87" s="17"/>
      <c r="H87" s="17"/>
    </row>
    <row r="88" spans="3:8">
      <c r="E88" s="17"/>
      <c r="F88" s="17"/>
      <c r="G88" s="17"/>
      <c r="H88" s="17"/>
    </row>
    <row r="89" spans="3:8">
      <c r="E89" s="17"/>
      <c r="F89" s="17"/>
      <c r="G89" s="17"/>
      <c r="H89" s="17"/>
    </row>
    <row r="90" spans="3:8">
      <c r="E90" s="17"/>
      <c r="F90" s="17"/>
      <c r="G90" s="17"/>
      <c r="H90" s="17"/>
    </row>
    <row r="91" spans="3:8">
      <c r="E91" s="17"/>
      <c r="F91" s="17"/>
      <c r="G91" s="17"/>
      <c r="H91" s="17"/>
    </row>
    <row r="92" spans="3:8">
      <c r="E92" s="17"/>
      <c r="F92" s="17"/>
      <c r="G92" s="17"/>
      <c r="H92" s="17"/>
    </row>
    <row r="93" spans="3:8">
      <c r="E93" s="17"/>
      <c r="F93" s="17"/>
      <c r="G93" s="17"/>
      <c r="H93" s="17"/>
    </row>
    <row r="94" spans="3:8">
      <c r="E94" s="17"/>
      <c r="F94" s="17"/>
      <c r="G94" s="17"/>
      <c r="H94" s="17"/>
    </row>
    <row r="95" spans="3:8">
      <c r="E95" s="17"/>
      <c r="F95" s="17"/>
      <c r="G95" s="17"/>
      <c r="H95" s="17"/>
    </row>
    <row r="96" spans="3:8">
      <c r="E96" s="17"/>
      <c r="F96" s="17"/>
      <c r="G96" s="17"/>
      <c r="H96" s="17"/>
    </row>
    <row r="97" spans="5:8">
      <c r="E97" s="17"/>
      <c r="F97" s="17"/>
      <c r="G97" s="17"/>
      <c r="H97" s="17"/>
    </row>
    <row r="98" spans="5:8">
      <c r="E98" s="17"/>
      <c r="F98" s="17"/>
      <c r="G98" s="17"/>
      <c r="H98" s="17"/>
    </row>
    <row r="99" spans="5:8">
      <c r="E99" s="17"/>
      <c r="F99" s="17"/>
      <c r="G99" s="17"/>
      <c r="H99" s="17"/>
    </row>
    <row r="100" spans="5:8">
      <c r="E100" s="17"/>
      <c r="F100" s="17"/>
      <c r="G100" s="17"/>
      <c r="H100" s="17"/>
    </row>
    <row r="101" spans="5:8">
      <c r="E101" s="17"/>
      <c r="F101" s="17"/>
      <c r="G101" s="17"/>
      <c r="H101" s="17"/>
    </row>
    <row r="102" spans="5:8">
      <c r="E102" s="17"/>
      <c r="F102" s="17"/>
      <c r="G102" s="17"/>
      <c r="H102" s="17"/>
    </row>
    <row r="103" spans="5:8">
      <c r="E103" s="17"/>
      <c r="F103" s="17"/>
      <c r="G103" s="17"/>
      <c r="H103" s="17"/>
    </row>
    <row r="104" spans="5:8">
      <c r="E104" s="17"/>
      <c r="F104" s="17"/>
      <c r="G104" s="17"/>
      <c r="H104" s="17"/>
    </row>
    <row r="105" spans="5:8">
      <c r="E105" s="17"/>
      <c r="F105" s="17"/>
      <c r="G105" s="17"/>
      <c r="H105" s="17"/>
    </row>
    <row r="106" spans="5:8">
      <c r="E106" s="17"/>
      <c r="F106" s="17"/>
      <c r="G106" s="17"/>
      <c r="H106" s="17"/>
    </row>
    <row r="107" spans="5:8">
      <c r="E107" s="17"/>
      <c r="F107" s="17"/>
      <c r="G107" s="17"/>
      <c r="H107" s="17"/>
    </row>
    <row r="108" spans="5:8">
      <c r="E108" s="17"/>
      <c r="F108" s="17"/>
      <c r="G108" s="17"/>
      <c r="H108" s="17"/>
    </row>
    <row r="109" spans="5:8">
      <c r="E109" s="17"/>
      <c r="F109" s="17"/>
      <c r="G109" s="17"/>
      <c r="H109" s="17"/>
    </row>
    <row r="110" spans="5:8">
      <c r="E110" s="17"/>
      <c r="F110" s="17"/>
      <c r="G110" s="17"/>
      <c r="H110" s="17"/>
    </row>
    <row r="111" spans="5:8">
      <c r="E111" s="17"/>
      <c r="F111" s="17"/>
      <c r="G111" s="17"/>
      <c r="H111" s="17"/>
    </row>
    <row r="112" spans="5:8">
      <c r="E112" s="17"/>
      <c r="F112" s="17"/>
      <c r="G112" s="17"/>
      <c r="H112" s="17"/>
    </row>
    <row r="113" spans="5:8">
      <c r="E113" s="17"/>
      <c r="F113" s="17"/>
      <c r="G113" s="17"/>
      <c r="H113" s="17"/>
    </row>
    <row r="114" spans="5:8">
      <c r="E114" s="17"/>
      <c r="F114" s="17"/>
      <c r="G114" s="17"/>
      <c r="H114" s="17"/>
    </row>
    <row r="115" spans="5:8">
      <c r="E115" s="17"/>
      <c r="F115" s="17"/>
      <c r="G115" s="17"/>
      <c r="H115" s="17"/>
    </row>
    <row r="116" spans="5:8">
      <c r="E116" s="17"/>
      <c r="F116" s="17"/>
      <c r="G116" s="17"/>
      <c r="H116" s="17"/>
    </row>
    <row r="117" spans="5:8">
      <c r="E117" s="17"/>
      <c r="F117" s="17"/>
      <c r="G117" s="17"/>
      <c r="H117" s="17"/>
    </row>
    <row r="118" spans="5:8">
      <c r="E118" s="17"/>
      <c r="F118" s="17"/>
      <c r="G118" s="17"/>
      <c r="H118" s="17"/>
    </row>
    <row r="119" spans="5:8">
      <c r="E119" s="17"/>
      <c r="F119" s="17"/>
      <c r="G119" s="17"/>
      <c r="H119" s="17"/>
    </row>
    <row r="120" spans="5:8">
      <c r="E120" s="17"/>
      <c r="F120" s="17"/>
      <c r="G120" s="17"/>
      <c r="H120" s="17"/>
    </row>
    <row r="121" spans="5:8">
      <c r="E121" s="17"/>
      <c r="F121" s="17"/>
      <c r="G121" s="17"/>
      <c r="H121" s="17"/>
    </row>
    <row r="122" spans="5:8">
      <c r="E122" s="17"/>
      <c r="F122" s="17"/>
      <c r="G122" s="17"/>
      <c r="H122" s="17"/>
    </row>
    <row r="123" spans="5:8">
      <c r="E123" s="17"/>
      <c r="F123" s="17"/>
      <c r="G123" s="17"/>
      <c r="H123" s="17"/>
    </row>
    <row r="124" spans="5:8">
      <c r="E124" s="17"/>
      <c r="F124" s="17"/>
      <c r="G124" s="17"/>
      <c r="H124" s="17"/>
    </row>
    <row r="125" spans="5:8">
      <c r="E125" s="17"/>
      <c r="F125" s="17"/>
      <c r="G125" s="17"/>
      <c r="H125" s="17"/>
    </row>
    <row r="126" spans="5:8">
      <c r="E126" s="17"/>
      <c r="F126" s="17"/>
      <c r="G126" s="17"/>
      <c r="H126" s="17"/>
    </row>
    <row r="127" spans="5:8">
      <c r="E127" s="17"/>
      <c r="F127" s="17"/>
      <c r="G127" s="17"/>
      <c r="H127" s="17"/>
    </row>
    <row r="128" spans="5:8">
      <c r="E128" s="17"/>
      <c r="F128" s="17"/>
      <c r="G128" s="17"/>
      <c r="H128" s="17"/>
    </row>
    <row r="129" spans="5:8">
      <c r="E129" s="17"/>
      <c r="F129" s="17"/>
      <c r="G129" s="17"/>
      <c r="H129" s="17"/>
    </row>
    <row r="130" spans="5:8">
      <c r="E130" s="17"/>
      <c r="F130" s="17"/>
      <c r="G130" s="17"/>
      <c r="H130" s="17"/>
    </row>
    <row r="131" spans="5:8">
      <c r="E131" s="17"/>
      <c r="F131" s="17"/>
      <c r="G131" s="17"/>
      <c r="H131" s="17"/>
    </row>
    <row r="132" spans="5:8">
      <c r="E132" s="17"/>
      <c r="F132" s="17"/>
      <c r="G132" s="17"/>
      <c r="H132" s="17"/>
    </row>
    <row r="133" spans="5:8">
      <c r="E133" s="17"/>
      <c r="F133" s="17"/>
      <c r="G133" s="17"/>
      <c r="H133" s="17"/>
    </row>
    <row r="134" spans="5:8">
      <c r="E134" s="17"/>
      <c r="F134" s="17"/>
      <c r="G134" s="17"/>
      <c r="H134" s="17"/>
    </row>
    <row r="135" spans="5:8">
      <c r="E135" s="17"/>
      <c r="F135" s="17"/>
      <c r="G135" s="17"/>
      <c r="H135" s="17"/>
    </row>
    <row r="136" spans="5:8">
      <c r="E136" s="17"/>
      <c r="F136" s="17"/>
      <c r="G136" s="17"/>
      <c r="H136" s="17"/>
    </row>
    <row r="137" spans="5:8">
      <c r="E137" s="17"/>
      <c r="F137" s="17"/>
      <c r="G137" s="17"/>
      <c r="H137" s="17"/>
    </row>
    <row r="138" spans="5:8">
      <c r="E138" s="17"/>
      <c r="F138" s="17"/>
      <c r="G138" s="17"/>
      <c r="H138" s="17"/>
    </row>
    <row r="139" spans="5:8">
      <c r="E139" s="17"/>
      <c r="F139" s="17"/>
      <c r="G139" s="17"/>
      <c r="H139" s="17"/>
    </row>
    <row r="140" spans="5:8">
      <c r="E140" s="17"/>
      <c r="F140" s="17"/>
      <c r="G140" s="17"/>
      <c r="H140" s="17"/>
    </row>
    <row r="141" spans="5:8">
      <c r="E141" s="17"/>
      <c r="F141" s="17"/>
      <c r="G141" s="17"/>
      <c r="H141" s="17"/>
    </row>
    <row r="142" spans="5:8">
      <c r="E142" s="17"/>
      <c r="F142" s="17"/>
      <c r="G142" s="17"/>
      <c r="H142" s="17"/>
    </row>
    <row r="143" spans="5:8">
      <c r="E143" s="17"/>
      <c r="F143" s="17"/>
      <c r="G143" s="17"/>
      <c r="H143" s="17"/>
    </row>
    <row r="144" spans="5:8">
      <c r="E144" s="17"/>
      <c r="F144" s="17"/>
      <c r="G144" s="17"/>
      <c r="H144" s="17"/>
    </row>
    <row r="145" spans="5:8">
      <c r="E145" s="17"/>
      <c r="F145" s="17"/>
      <c r="G145" s="17"/>
      <c r="H145" s="17"/>
    </row>
    <row r="146" spans="5:8">
      <c r="E146" s="17"/>
      <c r="F146" s="17"/>
      <c r="G146" s="17"/>
      <c r="H146" s="17"/>
    </row>
    <row r="147" spans="5:8">
      <c r="E147" s="17"/>
      <c r="F147" s="17"/>
      <c r="G147" s="17"/>
      <c r="H147" s="17"/>
    </row>
    <row r="148" spans="5:8">
      <c r="E148" s="17"/>
      <c r="F148" s="17"/>
      <c r="G148" s="17"/>
      <c r="H148" s="17"/>
    </row>
    <row r="149" spans="5:8">
      <c r="E149" s="17"/>
      <c r="F149" s="17"/>
      <c r="G149" s="17"/>
      <c r="H149" s="17"/>
    </row>
    <row r="150" spans="5:8">
      <c r="E150" s="17"/>
      <c r="F150" s="17"/>
      <c r="G150" s="17"/>
      <c r="H150" s="17"/>
    </row>
    <row r="151" spans="5:8">
      <c r="E151" s="17"/>
      <c r="F151" s="17"/>
      <c r="G151" s="17"/>
      <c r="H151" s="17"/>
    </row>
    <row r="152" spans="5:8">
      <c r="E152" s="17"/>
      <c r="F152" s="17"/>
      <c r="G152" s="17"/>
      <c r="H152" s="17"/>
    </row>
    <row r="153" spans="5:8">
      <c r="E153" s="17"/>
      <c r="F153" s="17"/>
      <c r="G153" s="17"/>
      <c r="H153" s="17"/>
    </row>
    <row r="154" spans="5:8">
      <c r="E154" s="17"/>
      <c r="F154" s="17"/>
      <c r="G154" s="17"/>
      <c r="H154" s="17"/>
    </row>
    <row r="155" spans="5:8">
      <c r="E155" s="17"/>
      <c r="F155" s="17"/>
      <c r="G155" s="17"/>
      <c r="H155" s="17"/>
    </row>
    <row r="156" spans="5:8">
      <c r="H156" s="17"/>
    </row>
    <row r="157" spans="5:8">
      <c r="H157" s="17"/>
    </row>
    <row r="158" spans="5:8">
      <c r="H158" s="17"/>
    </row>
    <row r="159" spans="5:8">
      <c r="H159" s="17"/>
    </row>
    <row r="160" spans="5:8">
      <c r="H160" s="17"/>
    </row>
    <row r="161" spans="8:8">
      <c r="H161" s="17"/>
    </row>
    <row r="162" spans="8:8">
      <c r="H162" s="17"/>
    </row>
    <row r="163" spans="8:8">
      <c r="H163" s="17"/>
    </row>
    <row r="164" spans="8:8">
      <c r="H164" s="17"/>
    </row>
    <row r="165" spans="8:8">
      <c r="H165" s="17"/>
    </row>
    <row r="166" spans="8:8">
      <c r="H166" s="17"/>
    </row>
    <row r="167" spans="8:8">
      <c r="H167" s="17"/>
    </row>
    <row r="168" spans="8:8">
      <c r="H168" s="17"/>
    </row>
    <row r="169" spans="8:8">
      <c r="H169" s="17"/>
    </row>
    <row r="170" spans="8:8">
      <c r="H170" s="17"/>
    </row>
    <row r="171" spans="8:8">
      <c r="H171" s="17"/>
    </row>
    <row r="172" spans="8:8">
      <c r="H172" s="17"/>
    </row>
    <row r="173" spans="8:8">
      <c r="H173" s="17"/>
    </row>
    <row r="174" spans="8:8">
      <c r="H174" s="17"/>
    </row>
    <row r="175" spans="8:8">
      <c r="H175" s="17"/>
    </row>
    <row r="176" spans="8:8">
      <c r="H176" s="17"/>
    </row>
    <row r="177" spans="8:8">
      <c r="H177" s="17"/>
    </row>
    <row r="178" spans="8:8">
      <c r="H178" s="17"/>
    </row>
    <row r="179" spans="8:8">
      <c r="H179" s="17"/>
    </row>
    <row r="180" spans="8:8">
      <c r="H180" s="17"/>
    </row>
    <row r="181" spans="8:8">
      <c r="H181" s="17"/>
    </row>
    <row r="182" spans="8:8">
      <c r="H182" s="17"/>
    </row>
    <row r="183" spans="8:8">
      <c r="H183" s="17"/>
    </row>
    <row r="184" spans="8:8">
      <c r="H184" s="17"/>
    </row>
    <row r="185" spans="8:8">
      <c r="H185" s="17"/>
    </row>
    <row r="186" spans="8:8">
      <c r="H186" s="17"/>
    </row>
    <row r="187" spans="8:8">
      <c r="H187" s="17"/>
    </row>
    <row r="188" spans="8:8">
      <c r="H188" s="17"/>
    </row>
    <row r="189" spans="8:8">
      <c r="H189" s="17"/>
    </row>
    <row r="190" spans="8:8">
      <c r="H190" s="17"/>
    </row>
    <row r="191" spans="8:8">
      <c r="H191" s="17"/>
    </row>
    <row r="192" spans="8:8">
      <c r="H192" s="17"/>
    </row>
    <row r="193" spans="8:8">
      <c r="H193" s="17"/>
    </row>
    <row r="194" spans="8:8">
      <c r="H194" s="17"/>
    </row>
    <row r="195" spans="8:8">
      <c r="H195" s="17"/>
    </row>
    <row r="196" spans="8:8">
      <c r="H196" s="17"/>
    </row>
  </sheetData>
  <mergeCells count="1">
    <mergeCell ref="A3:H3"/>
  </mergeCells>
  <phoneticPr fontId="0" type="noConversion"/>
  <printOptions horizontalCentered="1"/>
  <pageMargins left="0.75" right="0.75" top="0.56000000000000005" bottom="0.5" header="0.25" footer="0.25"/>
  <pageSetup scale="80" orientation="portrait" horizontalDpi="4294967292" r:id="rId1"/>
  <headerFooter alignWithMargins="0">
    <oddHeader xml:space="preserve">&amp;C </oddHead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zoomScaleNormal="100" workbookViewId="0">
      <selection activeCell="C27" sqref="C27"/>
    </sheetView>
  </sheetViews>
  <sheetFormatPr defaultColWidth="11.42578125" defaultRowHeight="15" customHeight="1"/>
  <cols>
    <col min="1" max="1" width="4.28515625" style="8" customWidth="1"/>
    <col min="2" max="2" width="13.5703125" customWidth="1"/>
    <col min="3" max="3" width="16" customWidth="1"/>
    <col min="4" max="4" width="12.7109375" customWidth="1"/>
    <col min="5" max="5" width="2.7109375" customWidth="1"/>
    <col min="6" max="6" width="7.28515625" customWidth="1"/>
    <col min="7" max="7" width="12.5703125" customWidth="1"/>
    <col min="8" max="8" width="11.85546875" customWidth="1"/>
    <col min="9" max="9" width="13.42578125" bestFit="1" customWidth="1"/>
    <col min="10" max="10" width="1.7109375" customWidth="1"/>
    <col min="11" max="11" width="13" style="5" customWidth="1"/>
  </cols>
  <sheetData>
    <row r="1" spans="1:15" ht="15" customHeight="1">
      <c r="A1" s="10" t="s">
        <v>8</v>
      </c>
      <c r="B1" s="10"/>
      <c r="C1" s="10"/>
      <c r="D1" s="10"/>
      <c r="E1" s="10"/>
      <c r="F1" s="10"/>
      <c r="G1" s="10"/>
      <c r="H1" s="10"/>
      <c r="K1" s="5" t="s">
        <v>9</v>
      </c>
      <c r="L1" s="30" t="s">
        <v>22</v>
      </c>
    </row>
    <row r="2" spans="1:15" ht="15" customHeight="1">
      <c r="A2" s="10" t="s">
        <v>10</v>
      </c>
      <c r="B2" s="10"/>
      <c r="C2" s="10"/>
      <c r="D2" s="10"/>
      <c r="E2" s="10"/>
      <c r="F2" s="10"/>
      <c r="G2" s="10"/>
      <c r="H2" s="11"/>
      <c r="K2" s="5" t="s">
        <v>11</v>
      </c>
      <c r="L2" s="28" t="s">
        <v>1</v>
      </c>
      <c r="M2" s="5" t="s">
        <v>2</v>
      </c>
      <c r="N2" s="5" t="s">
        <v>3</v>
      </c>
      <c r="O2" s="5"/>
    </row>
    <row r="3" spans="1:15" ht="15" customHeight="1">
      <c r="A3" s="75" t="str">
        <f>'E-FIT'!A3</f>
        <v>For the Twelve Months Ended December 31, 2019</v>
      </c>
      <c r="B3" s="75"/>
      <c r="C3" s="75"/>
      <c r="D3" s="75"/>
      <c r="E3" s="75"/>
      <c r="F3" s="75"/>
      <c r="G3" s="75"/>
      <c r="H3" s="75"/>
    </row>
    <row r="4" spans="1:15" ht="15" customHeight="1">
      <c r="A4" s="12"/>
      <c r="B4" s="10"/>
      <c r="C4" s="10"/>
      <c r="D4" s="10"/>
      <c r="E4" s="10"/>
      <c r="F4" s="10"/>
      <c r="G4" s="10"/>
      <c r="K4" s="5">
        <v>1</v>
      </c>
      <c r="L4" s="4">
        <f>M4+N4+O4</f>
        <v>1</v>
      </c>
      <c r="M4" s="25">
        <v>0.65639999999999998</v>
      </c>
      <c r="N4" s="25">
        <f>1-M4</f>
        <v>0.34360000000000002</v>
      </c>
      <c r="O4" s="4"/>
    </row>
    <row r="5" spans="1:15" ht="15" customHeight="1">
      <c r="A5" s="8">
        <v>1</v>
      </c>
      <c r="B5" s="56" t="s">
        <v>56</v>
      </c>
      <c r="C5" s="55"/>
      <c r="H5" s="76" t="s">
        <v>12</v>
      </c>
      <c r="I5" s="76"/>
      <c r="K5" s="5">
        <v>2</v>
      </c>
      <c r="L5" s="4">
        <f>M5+N5+O5</f>
        <v>1</v>
      </c>
      <c r="M5" s="25">
        <v>0.65532999999999997</v>
      </c>
      <c r="N5" s="25">
        <f>1-M5</f>
        <v>0.34466999999999998</v>
      </c>
      <c r="O5" s="4"/>
    </row>
    <row r="6" spans="1:15" ht="15" customHeight="1">
      <c r="B6" s="77" t="s">
        <v>57</v>
      </c>
      <c r="C6" s="77"/>
      <c r="D6" s="77"/>
      <c r="E6" s="73"/>
      <c r="F6" s="73"/>
      <c r="H6" s="5" t="s">
        <v>15</v>
      </c>
      <c r="I6" s="5" t="s">
        <v>16</v>
      </c>
      <c r="K6" s="5">
        <v>3</v>
      </c>
      <c r="L6" s="4">
        <f>M6+N6+O6</f>
        <v>0</v>
      </c>
      <c r="M6" s="25"/>
      <c r="N6" s="25"/>
      <c r="O6" s="4"/>
    </row>
    <row r="7" spans="1:15" ht="15" customHeight="1">
      <c r="B7" s="77"/>
      <c r="C7" s="77"/>
      <c r="D7" s="77"/>
      <c r="E7" s="73"/>
      <c r="F7" s="73"/>
      <c r="G7" s="7" t="s">
        <v>19</v>
      </c>
      <c r="H7" s="33">
        <v>838281</v>
      </c>
      <c r="I7" s="33">
        <v>0</v>
      </c>
      <c r="K7" s="5">
        <v>4</v>
      </c>
      <c r="L7" s="4">
        <f>M7+N7+O7</f>
        <v>1</v>
      </c>
      <c r="M7" s="57">
        <v>0.69189000000000001</v>
      </c>
      <c r="N7" s="57">
        <f>1-M7</f>
        <v>0.30810999999999999</v>
      </c>
      <c r="O7" s="4"/>
    </row>
    <row r="8" spans="1:15" ht="15" customHeight="1">
      <c r="B8" s="73"/>
      <c r="C8" s="73"/>
      <c r="D8" s="73"/>
      <c r="E8" s="73"/>
      <c r="F8" s="73"/>
      <c r="G8" s="43" t="s">
        <v>58</v>
      </c>
      <c r="H8" s="59">
        <f>-H7*0.21</f>
        <v>-176039</v>
      </c>
      <c r="I8" s="59">
        <f>-I7*0.21</f>
        <v>0</v>
      </c>
      <c r="K8" s="28">
        <v>10</v>
      </c>
      <c r="L8" s="4">
        <f>M8+N8+O9</f>
        <v>0</v>
      </c>
      <c r="M8" s="32"/>
      <c r="N8" s="32"/>
      <c r="O8" s="4"/>
    </row>
    <row r="9" spans="1:15" ht="15" customHeight="1">
      <c r="B9" s="29"/>
      <c r="D9" s="7" t="s">
        <v>13</v>
      </c>
      <c r="F9" s="13"/>
      <c r="G9" s="7" t="s">
        <v>59</v>
      </c>
      <c r="H9" s="59">
        <f>H7*-(0.35-0.21)</f>
        <v>-117359</v>
      </c>
      <c r="I9" s="59">
        <v>0</v>
      </c>
      <c r="K9" s="28">
        <v>11</v>
      </c>
      <c r="L9" s="4">
        <f>M9+N9+O10</f>
        <v>0</v>
      </c>
      <c r="M9" s="32"/>
      <c r="N9" s="32"/>
      <c r="O9" s="4"/>
    </row>
    <row r="10" spans="1:15" ht="15" customHeight="1">
      <c r="B10" s="6" t="s">
        <v>14</v>
      </c>
      <c r="C10" s="1">
        <v>0</v>
      </c>
      <c r="D10" s="9">
        <v>99</v>
      </c>
      <c r="F10" s="13"/>
      <c r="G10" s="7" t="s">
        <v>47</v>
      </c>
      <c r="H10" s="59">
        <v>-293523</v>
      </c>
      <c r="I10" s="59">
        <v>0</v>
      </c>
      <c r="K10" s="28">
        <v>12</v>
      </c>
      <c r="L10" s="4">
        <f>M10+N10+O11</f>
        <v>0</v>
      </c>
      <c r="M10" s="32"/>
      <c r="N10" s="32"/>
      <c r="O10" s="4"/>
    </row>
    <row r="11" spans="1:15" ht="15" customHeight="1">
      <c r="B11" t="s">
        <v>15</v>
      </c>
      <c r="C11" s="37"/>
      <c r="D11" s="4">
        <f>VLOOKUP(D10,factors,3)</f>
        <v>0</v>
      </c>
      <c r="F11" s="13"/>
      <c r="G11" s="64"/>
      <c r="H11" s="65"/>
      <c r="K11" s="28">
        <v>13</v>
      </c>
      <c r="L11" s="4">
        <f>M11+N11+O12</f>
        <v>0</v>
      </c>
      <c r="M11" s="32"/>
      <c r="N11" s="32"/>
      <c r="O11" s="4"/>
    </row>
    <row r="12" spans="1:15" ht="15" customHeight="1">
      <c r="B12" t="s">
        <v>16</v>
      </c>
      <c r="C12" s="37"/>
      <c r="D12" s="4">
        <f>VLOOKUP(D10,factors,4)</f>
        <v>0</v>
      </c>
      <c r="F12" s="13"/>
      <c r="G12" s="64"/>
      <c r="H12" s="66"/>
      <c r="K12" s="5">
        <v>14</v>
      </c>
      <c r="L12" s="4">
        <f>M12+N12+O13</f>
        <v>0</v>
      </c>
      <c r="M12" s="32"/>
      <c r="N12" s="32"/>
      <c r="O12" s="4"/>
    </row>
    <row r="13" spans="1:15" ht="15" customHeight="1">
      <c r="C13" s="2"/>
      <c r="D13" s="4"/>
      <c r="F13" s="13"/>
      <c r="G13" s="67"/>
      <c r="H13" s="66"/>
      <c r="O13" s="4"/>
    </row>
    <row r="14" spans="1:15" ht="15" customHeight="1">
      <c r="D14" s="7" t="s">
        <v>13</v>
      </c>
      <c r="F14" s="13"/>
      <c r="G14" s="67"/>
      <c r="H14" s="68"/>
      <c r="O14" s="4"/>
    </row>
    <row r="15" spans="1:15" ht="15" customHeight="1">
      <c r="B15" s="6" t="s">
        <v>17</v>
      </c>
      <c r="C15" s="1">
        <f>C16+C17</f>
        <v>125</v>
      </c>
      <c r="D15" s="9">
        <v>99</v>
      </c>
      <c r="F15" s="13"/>
      <c r="G15" s="69"/>
      <c r="H15" s="68"/>
      <c r="O15" s="4"/>
    </row>
    <row r="16" spans="1:15" ht="15" customHeight="1">
      <c r="B16" t="s">
        <v>15</v>
      </c>
      <c r="C16" s="37">
        <f>H8+H9-H10</f>
        <v>125</v>
      </c>
      <c r="D16" s="4">
        <f>VLOOKUP(D15,factors,3)</f>
        <v>0</v>
      </c>
      <c r="F16" s="13"/>
      <c r="G16" s="64"/>
      <c r="H16" s="66"/>
      <c r="O16" s="4"/>
    </row>
    <row r="17" spans="1:15" ht="15" customHeight="1">
      <c r="B17" t="s">
        <v>16</v>
      </c>
      <c r="C17" s="37">
        <f>I8-I9</f>
        <v>0</v>
      </c>
      <c r="D17" s="4">
        <f>VLOOKUP(D15,factors,4)</f>
        <v>0</v>
      </c>
      <c r="F17" s="13"/>
      <c r="G17" s="64"/>
      <c r="H17" s="66"/>
      <c r="O17" s="4"/>
    </row>
    <row r="18" spans="1:15" ht="15" customHeight="1">
      <c r="B18" s="39"/>
      <c r="C18" s="40"/>
      <c r="D18" s="41"/>
      <c r="E18" s="39"/>
      <c r="F18" s="39"/>
      <c r="G18" s="70"/>
      <c r="H18" s="71"/>
      <c r="O18" s="4"/>
    </row>
    <row r="19" spans="1:15" ht="15" customHeight="1">
      <c r="G19" s="72"/>
      <c r="H19" s="76" t="s">
        <v>12</v>
      </c>
      <c r="I19" s="76"/>
    </row>
    <row r="20" spans="1:15" ht="15" customHeight="1">
      <c r="A20" s="8">
        <v>2</v>
      </c>
      <c r="B20" s="56" t="s">
        <v>44</v>
      </c>
      <c r="H20" s="5" t="s">
        <v>15</v>
      </c>
      <c r="I20" s="5" t="s">
        <v>16</v>
      </c>
    </row>
    <row r="21" spans="1:15" ht="15" customHeight="1">
      <c r="B21" s="77" t="s">
        <v>60</v>
      </c>
      <c r="C21" s="77"/>
      <c r="D21" s="77"/>
      <c r="G21" s="7" t="s">
        <v>19</v>
      </c>
      <c r="H21" s="33">
        <v>-5609</v>
      </c>
      <c r="I21" s="33">
        <v>0</v>
      </c>
    </row>
    <row r="22" spans="1:15" ht="15" customHeight="1">
      <c r="B22" s="77"/>
      <c r="C22" s="77"/>
      <c r="D22" s="77"/>
      <c r="G22" s="43" t="s">
        <v>58</v>
      </c>
      <c r="H22" s="59">
        <f>-H21*0.21</f>
        <v>1178</v>
      </c>
      <c r="I22" s="59">
        <f>-I21*0.21</f>
        <v>0</v>
      </c>
    </row>
    <row r="23" spans="1:15" ht="15" customHeight="1">
      <c r="B23" t="s">
        <v>61</v>
      </c>
      <c r="G23" s="7" t="s">
        <v>52</v>
      </c>
      <c r="H23" s="59">
        <v>0</v>
      </c>
      <c r="I23" s="59">
        <v>0</v>
      </c>
    </row>
    <row r="24" spans="1:15" ht="15" customHeight="1">
      <c r="B24" s="29"/>
      <c r="D24" s="7" t="s">
        <v>13</v>
      </c>
      <c r="G24" s="7" t="s">
        <v>47</v>
      </c>
      <c r="H24" s="59">
        <v>3683</v>
      </c>
      <c r="I24" s="59">
        <v>0</v>
      </c>
    </row>
    <row r="25" spans="1:15" ht="15" customHeight="1">
      <c r="B25" s="6" t="s">
        <v>14</v>
      </c>
      <c r="C25" s="1">
        <v>0</v>
      </c>
      <c r="D25" s="9">
        <v>99</v>
      </c>
      <c r="G25" s="7"/>
      <c r="H25" s="59"/>
    </row>
    <row r="26" spans="1:15" ht="15" customHeight="1">
      <c r="B26" t="s">
        <v>15</v>
      </c>
      <c r="C26" s="37">
        <f>-H21</f>
        <v>5609</v>
      </c>
      <c r="D26" s="4">
        <f>VLOOKUP(D25,factors,3)</f>
        <v>0</v>
      </c>
      <c r="G26" s="7"/>
    </row>
    <row r="27" spans="1:15" ht="15" customHeight="1">
      <c r="B27" t="s">
        <v>16</v>
      </c>
      <c r="C27" s="37">
        <f>ROUND(C25*D27,0)</f>
        <v>0</v>
      </c>
      <c r="D27" s="4">
        <f>VLOOKUP(D25,factors,4)</f>
        <v>0</v>
      </c>
      <c r="G27" s="27"/>
      <c r="H27" s="3"/>
    </row>
    <row r="28" spans="1:15" ht="15" customHeight="1">
      <c r="C28" s="2"/>
      <c r="D28" s="4"/>
      <c r="G28" s="27"/>
      <c r="H28" s="3"/>
    </row>
    <row r="29" spans="1:15" ht="15" customHeight="1">
      <c r="D29" s="7" t="s">
        <v>13</v>
      </c>
      <c r="G29" s="61"/>
      <c r="H29" s="3"/>
    </row>
    <row r="30" spans="1:15" ht="15" customHeight="1">
      <c r="B30" s="6" t="s">
        <v>17</v>
      </c>
      <c r="C30" s="1">
        <f>C31+C32</f>
        <v>-3683</v>
      </c>
      <c r="D30" s="9">
        <v>99</v>
      </c>
    </row>
    <row r="31" spans="1:15" ht="15" customHeight="1">
      <c r="B31" t="s">
        <v>15</v>
      </c>
      <c r="C31" s="37">
        <f>H23-H24</f>
        <v>-3683</v>
      </c>
      <c r="D31" s="4">
        <f>VLOOKUP(D30,factors,3)</f>
        <v>0</v>
      </c>
    </row>
    <row r="32" spans="1:15" ht="15" customHeight="1">
      <c r="B32" t="s">
        <v>16</v>
      </c>
      <c r="C32" s="37">
        <v>0</v>
      </c>
      <c r="D32" s="4">
        <f>VLOOKUP(D30,factors,4)</f>
        <v>0</v>
      </c>
    </row>
    <row r="35" spans="1:8" ht="15" customHeight="1">
      <c r="A35" s="8">
        <v>3</v>
      </c>
      <c r="B35" s="56" t="s">
        <v>62</v>
      </c>
      <c r="H35" s="15" t="s">
        <v>12</v>
      </c>
    </row>
    <row r="36" spans="1:8" ht="15" customHeight="1">
      <c r="B36" s="23" t="s">
        <v>51</v>
      </c>
      <c r="G36" s="7" t="s">
        <v>19</v>
      </c>
      <c r="H36" s="33">
        <v>0</v>
      </c>
    </row>
    <row r="37" spans="1:8" ht="15" customHeight="1">
      <c r="G37" s="43" t="s">
        <v>17</v>
      </c>
      <c r="H37" s="59">
        <f>-H36*0.35</f>
        <v>0</v>
      </c>
    </row>
    <row r="38" spans="1:8" ht="15" customHeight="1">
      <c r="G38" s="7" t="s">
        <v>47</v>
      </c>
      <c r="H38" s="59">
        <v>0</v>
      </c>
    </row>
    <row r="39" spans="1:8" ht="15" customHeight="1">
      <c r="B39" s="29"/>
      <c r="D39" s="7" t="s">
        <v>13</v>
      </c>
      <c r="G39" s="61"/>
      <c r="H39" s="3"/>
    </row>
    <row r="40" spans="1:8" ht="15" customHeight="1">
      <c r="B40" s="6" t="s">
        <v>14</v>
      </c>
      <c r="C40" s="1">
        <v>0</v>
      </c>
      <c r="D40" s="9">
        <v>99</v>
      </c>
    </row>
    <row r="41" spans="1:8" ht="15" customHeight="1">
      <c r="B41" t="s">
        <v>15</v>
      </c>
      <c r="C41" s="37">
        <f>ROUND(C40*D41,0)</f>
        <v>0</v>
      </c>
      <c r="D41" s="4">
        <f>VLOOKUP(D40,factors,3)</f>
        <v>0</v>
      </c>
      <c r="G41" s="7"/>
    </row>
    <row r="42" spans="1:8" ht="15" customHeight="1">
      <c r="B42" t="s">
        <v>16</v>
      </c>
      <c r="C42" s="37">
        <f>ROUND(C40*D42,0)</f>
        <v>0</v>
      </c>
      <c r="D42" s="4">
        <f>VLOOKUP(D40,factors,4)</f>
        <v>0</v>
      </c>
      <c r="G42" s="27"/>
      <c r="H42" s="3"/>
    </row>
    <row r="43" spans="1:8" ht="15" customHeight="1">
      <c r="C43" s="2"/>
      <c r="D43" s="4"/>
      <c r="G43" s="27"/>
      <c r="H43" s="3"/>
    </row>
    <row r="44" spans="1:8" ht="15" customHeight="1">
      <c r="D44" s="7" t="s">
        <v>13</v>
      </c>
      <c r="G44" s="61"/>
      <c r="H44" s="3"/>
    </row>
    <row r="45" spans="1:8" ht="15" customHeight="1">
      <c r="B45" s="6" t="s">
        <v>17</v>
      </c>
      <c r="C45" s="1">
        <f>C46+C47</f>
        <v>0</v>
      </c>
      <c r="D45" s="9">
        <v>99</v>
      </c>
    </row>
    <row r="46" spans="1:8" ht="15" customHeight="1">
      <c r="B46" t="s">
        <v>15</v>
      </c>
      <c r="C46" s="37">
        <f>H37-H38</f>
        <v>0</v>
      </c>
      <c r="D46" s="4">
        <f>VLOOKUP(D45,factors,3)</f>
        <v>0</v>
      </c>
    </row>
    <row r="47" spans="1:8" ht="15" customHeight="1">
      <c r="B47" t="s">
        <v>16</v>
      </c>
      <c r="C47" s="37">
        <v>0</v>
      </c>
      <c r="D47" s="4">
        <f>VLOOKUP(D45,factors,4)</f>
        <v>0</v>
      </c>
    </row>
  </sheetData>
  <mergeCells count="5">
    <mergeCell ref="A3:H3"/>
    <mergeCell ref="H5:I5"/>
    <mergeCell ref="B6:D7"/>
    <mergeCell ref="B21:D22"/>
    <mergeCell ref="H19:I19"/>
  </mergeCells>
  <phoneticPr fontId="0" type="noConversion"/>
  <printOptions horizontalCentered="1"/>
  <pageMargins left="0.75" right="0.75" top="0.68" bottom="1" header="0.5" footer="0.5"/>
  <pageSetup scale="90" orientation="portrait" horizontalDpi="4294967292" r:id="rId1"/>
  <headerFooter alignWithMargins="0">
    <oddHeader xml:space="preserve">&amp;C </oddHeader>
    <oddFooter>&amp;L&amp;F /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0077C7C-C940-4FBC-AECE-00DBBFDD059A}"/>
</file>

<file path=customXml/itemProps2.xml><?xml version="1.0" encoding="utf-8"?>
<ds:datastoreItem xmlns:ds="http://schemas.openxmlformats.org/officeDocument/2006/customXml" ds:itemID="{B6ADE9AF-FCCA-4C40-B445-5B652A396744}"/>
</file>

<file path=customXml/itemProps3.xml><?xml version="1.0" encoding="utf-8"?>
<ds:datastoreItem xmlns:ds="http://schemas.openxmlformats.org/officeDocument/2006/customXml" ds:itemID="{516AC3C0-F119-4282-B40E-7F71E2E69B7D}"/>
</file>

<file path=customXml/itemProps4.xml><?xml version="1.0" encoding="utf-8"?>
<ds:datastoreItem xmlns:ds="http://schemas.openxmlformats.org/officeDocument/2006/customXml" ds:itemID="{2CF56B56-AD56-4577-9AE0-E6A4BA5303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E-FIT</vt:lpstr>
      <vt:lpstr>E-FIT-1</vt:lpstr>
      <vt:lpstr>factors</vt:lpstr>
      <vt:lpstr>'E-FIT'!Print_Area</vt:lpstr>
      <vt:lpstr>'E-FIT-1'!Print_Area</vt:lpstr>
      <vt:lpstr>'E-FIT'!Print_Titles</vt:lpstr>
      <vt:lpstr>spreadsheet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FIT Adj-2008.xls</dc:title>
  <dc:creator>Theresa</dc:creator>
  <cp:lastModifiedBy>Knox, Tara</cp:lastModifiedBy>
  <cp:lastPrinted>2019-01-29T22:58:08Z</cp:lastPrinted>
  <dcterms:created xsi:type="dcterms:W3CDTF">1998-01-06T23:57:17Z</dcterms:created>
  <dcterms:modified xsi:type="dcterms:W3CDTF">2020-04-13T21:51:24Z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