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5" yWindow="255" windowWidth="19050" windowHeight="11580" tabRatio="793"/>
  </bookViews>
  <sheets>
    <sheet name="REDACTED " sheetId="22" r:id="rId1"/>
    <sheet name="JAP-03C (R)" sheetId="7" r:id="rId2"/>
    <sheet name="JAP-04 (R)" sheetId="23" r:id="rId3"/>
    <sheet name="JAP-05 (R)" sheetId="24" r:id="rId4"/>
    <sheet name="Price Forecast (R)" sheetId="8" r:id="rId5"/>
    <sheet name="with MSFT (R)" sheetId="17" r:id="rId6"/>
    <sheet name="No MSFT (R)" sheetId="16" r:id="rId7"/>
    <sheet name="2014 PCORC Exh A-1" sheetId="13" r:id="rId8"/>
    <sheet name="2015 IRP Gas &amp; Power Prices (R)" sheetId="12" r:id="rId9"/>
    <sheet name="14PCORC Stlmt Power Costs" sheetId="15" r:id="rId10"/>
    <sheet name="WTD PCA Cost" sheetId="19" r:id="rId11"/>
    <sheet name="MSFT Load Forecast (R)" sheetId="21" r:id="rId12"/>
  </sheets>
  <definedNames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BWorkbookPriority">-2060790043</definedName>
    <definedName name="HTML_CodePage">1252</definedName>
    <definedName name="HTML_Control" localSheetId="7">{"'Sheet1'!$A$1:$J$121"}</definedName>
    <definedName name="HTML_Control" localSheetId="0">{"'Sheet1'!$A$1:$J$121"}</definedName>
    <definedName name="HTML_Control" localSheetId="10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1">'JAP-03C (R)'!$A$1:$Q$40</definedName>
    <definedName name="_xlnm.Print_Area" localSheetId="2">'JAP-04 (R)'!$A$1:$M$35</definedName>
    <definedName name="_xlnm.Print_Area" localSheetId="3">'JAP-05 (R)'!$A$1:$I$23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solver_userid" localSheetId="8">14</definedName>
    <definedName name="solver_userid" localSheetId="1">14</definedName>
    <definedName name="solver_userid" localSheetId="2">14</definedName>
    <definedName name="solver_userid" localSheetId="3">14</definedName>
    <definedName name="solver_userid" localSheetId="11">14</definedName>
    <definedName name="solver_userid" localSheetId="6">14</definedName>
    <definedName name="solver_userid" localSheetId="4">14</definedName>
    <definedName name="solver_userid" localSheetId="5">14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45621"/>
</workbook>
</file>

<file path=xl/calcChain.xml><?xml version="1.0" encoding="utf-8"?>
<calcChain xmlns="http://schemas.openxmlformats.org/spreadsheetml/2006/main">
  <c r="L11" i="13" l="1"/>
  <c r="H30" i="13" l="1"/>
  <c r="H29" i="13"/>
  <c r="H26" i="13"/>
  <c r="H22" i="13"/>
  <c r="H21" i="13"/>
  <c r="H20" i="13"/>
  <c r="H19" i="13"/>
  <c r="H18" i="13"/>
  <c r="H15" i="13"/>
  <c r="H31" i="13"/>
  <c r="H14" i="13"/>
  <c r="L17" i="13"/>
  <c r="L13" i="13" l="1"/>
  <c r="L12" i="13"/>
  <c r="L14" i="13"/>
  <c r="H34" i="13"/>
  <c r="H36" i="13" s="1"/>
  <c r="L15" i="13" l="1"/>
  <c r="L16" i="13" l="1"/>
  <c r="L18" i="13" s="1"/>
  <c r="M14" i="13" l="1"/>
  <c r="N14" i="13" s="1"/>
  <c r="M13" i="13"/>
  <c r="N13" i="13" s="1"/>
  <c r="M15" i="13"/>
  <c r="N15" i="13" s="1"/>
  <c r="M11" i="13"/>
  <c r="N11" i="13" s="1"/>
  <c r="M12" i="13"/>
  <c r="N12" i="13" s="1"/>
  <c r="M16" i="13" l="1"/>
  <c r="L20" i="13"/>
  <c r="N16" i="13"/>
  <c r="L19" i="13"/>
  <c r="L21" i="13" s="1"/>
  <c r="M21" i="13" s="1"/>
  <c r="I36" i="13"/>
  <c r="I50" i="13"/>
  <c r="H50" i="13"/>
  <c r="D50" i="13"/>
</calcChain>
</file>

<file path=xl/sharedStrings.xml><?xml version="1.0" encoding="utf-8"?>
<sst xmlns="http://schemas.openxmlformats.org/spreadsheetml/2006/main" count="1225" uniqueCount="367">
  <si>
    <t>Portfolio Cost ($000s)</t>
  </si>
  <si>
    <t>NPV</t>
  </si>
  <si>
    <t>REC Revenue</t>
  </si>
  <si>
    <t>Cost of Power Purchase</t>
  </si>
  <si>
    <t>DSM</t>
  </si>
  <si>
    <t>Acquisition / PPA Rev. Requirement</t>
  </si>
  <si>
    <t>Generic Revenue Requirement</t>
  </si>
  <si>
    <t>Variable Cost of Existing Fleet</t>
  </si>
  <si>
    <t>Total Expected Cost</t>
  </si>
  <si>
    <t>Annual Rev. Req.</t>
  </si>
  <si>
    <t>PPA Rev. Requirement</t>
  </si>
  <si>
    <t>Acquisition</t>
  </si>
  <si>
    <t>Expected Cost</t>
  </si>
  <si>
    <t>OBJ-PVRevReq</t>
  </si>
  <si>
    <t>Generic Choice Variables</t>
  </si>
  <si>
    <t>Total</t>
  </si>
  <si>
    <t>Self Build Peaker</t>
  </si>
  <si>
    <t>Base</t>
  </si>
  <si>
    <t>Avoided</t>
  </si>
  <si>
    <t>Net</t>
  </si>
  <si>
    <t>Benefit</t>
  </si>
  <si>
    <t>(a)</t>
  </si>
  <si>
    <t>(b)</t>
  </si>
  <si>
    <t>(c)=(a)-(b)</t>
  </si>
  <si>
    <t>(d)</t>
  </si>
  <si>
    <t>(e)=(c)-(d)</t>
  </si>
  <si>
    <t>(g)</t>
  </si>
  <si>
    <t>(h)</t>
  </si>
  <si>
    <t>Row</t>
  </si>
  <si>
    <t>NPV of Net</t>
  </si>
  <si>
    <t>Cumulative</t>
  </si>
  <si>
    <t>Year</t>
  </si>
  <si>
    <t>Incremental Power Costs (Excl. Existing Plant)</t>
  </si>
  <si>
    <t>(f)=NPV(e)</t>
  </si>
  <si>
    <t>Annual</t>
  </si>
  <si>
    <t>Baseline Rate</t>
  </si>
  <si>
    <t>GrowthRate</t>
  </si>
  <si>
    <t>Fixed</t>
  </si>
  <si>
    <t>Mkt Based</t>
  </si>
  <si>
    <t>Costs</t>
  </si>
  <si>
    <t>%</t>
  </si>
  <si>
    <t>Rate</t>
  </si>
  <si>
    <t>Total Fixed Costs</t>
  </si>
  <si>
    <t>Total Power Costs - Fixed</t>
  </si>
  <si>
    <t xml:space="preserve">    Total before Rev. Sensitive Items</t>
  </si>
  <si>
    <t xml:space="preserve">    Test Year Normalized Load</t>
  </si>
  <si>
    <t xml:space="preserve">    Baseline Rate per MWh</t>
  </si>
  <si>
    <t xml:space="preserve">          Fixed</t>
  </si>
  <si>
    <t xml:space="preserve">          Baseline Rate per MWh</t>
  </si>
  <si>
    <t>*  Includes power costs dependent on energy market prices, including</t>
  </si>
  <si>
    <t xml:space="preserve">    power market purchases, gas for power generation, open position,</t>
  </si>
  <si>
    <t xml:space="preserve">    hedges and other such types of costs. </t>
  </si>
  <si>
    <t>LevPr(14_33)</t>
  </si>
  <si>
    <t>aarg(14_33)</t>
  </si>
  <si>
    <t>Page 1 of 1</t>
  </si>
  <si>
    <t>PCA Revenue</t>
  </si>
  <si>
    <t>Total Power Costs - Mkt Based Power *</t>
  </si>
  <si>
    <t>Total Power Costs - Mkt Based Gas **</t>
  </si>
  <si>
    <t>Market Based - Gas</t>
  </si>
  <si>
    <t>MidC</t>
  </si>
  <si>
    <t>Sumas</t>
  </si>
  <si>
    <t>Gas</t>
  </si>
  <si>
    <t>Power</t>
  </si>
  <si>
    <t>Variable</t>
  </si>
  <si>
    <t>CCGT</t>
  </si>
  <si>
    <t>Peaker - Frame</t>
  </si>
  <si>
    <t>WA Wind</t>
  </si>
  <si>
    <t>Biomass</t>
  </si>
  <si>
    <t>Solar</t>
  </si>
  <si>
    <t>MT Wind</t>
  </si>
  <si>
    <t>Batteries</t>
  </si>
  <si>
    <t>Peaker - Aero</t>
  </si>
  <si>
    <t>Peaker - Recip</t>
  </si>
  <si>
    <t>20 Year window</t>
  </si>
  <si>
    <t>End Effects</t>
  </si>
  <si>
    <t>With MS</t>
  </si>
  <si>
    <t>Time_Period</t>
  </si>
  <si>
    <t>Mid C Power Price ($/MWh)</t>
  </si>
  <si>
    <t>Exhibit A-1 Power Cost Baseline Rate</t>
  </si>
  <si>
    <t xml:space="preserve">Test Year </t>
  </si>
  <si>
    <t>Regulatory Assets (1) (Variable)</t>
  </si>
  <si>
    <t xml:space="preserve"> </t>
  </si>
  <si>
    <t>Transmission Rate Base (Fixed)</t>
  </si>
  <si>
    <t>Production Rate Base (Fixed)</t>
  </si>
  <si>
    <t>Production</t>
  </si>
  <si>
    <t>Net of tax rate of return</t>
  </si>
  <si>
    <t>Factor</t>
  </si>
  <si>
    <t>Test Yr</t>
  </si>
  <si>
    <t>$/MWh</t>
  </si>
  <si>
    <t>Rate Year</t>
  </si>
  <si>
    <t>Monthly</t>
  </si>
  <si>
    <t>9A</t>
  </si>
  <si>
    <t>(I)</t>
  </si>
  <si>
    <t>(II)</t>
  </si>
  <si>
    <t>(III)</t>
  </si>
  <si>
    <t>Regulatory Asset Recovery (on Row 3)</t>
  </si>
  <si>
    <t/>
  </si>
  <si>
    <t>(c)</t>
  </si>
  <si>
    <t>10a</t>
  </si>
  <si>
    <t>Equity Adder Centralia Coal Transition PPA</t>
  </si>
  <si>
    <t>Fixed Asset Recovery Other (on Row 4)</t>
  </si>
  <si>
    <t>Fixed Asset Recovery-Prod Factored (on Row 5)</t>
  </si>
  <si>
    <t>501-Steam Fuel</t>
  </si>
  <si>
    <t>555-Purchased power</t>
  </si>
  <si>
    <t>557-Other Power Exp</t>
  </si>
  <si>
    <t>15a</t>
  </si>
  <si>
    <t>Payroll Overheads - Benefits (Inc. Worker's Comp)</t>
  </si>
  <si>
    <t>15b</t>
  </si>
  <si>
    <t>Property Insurance</t>
  </si>
  <si>
    <t>15c</t>
  </si>
  <si>
    <t>Montana Electric Energy Tax</t>
  </si>
  <si>
    <t>15d</t>
  </si>
  <si>
    <t>Payroll Taxes on Production Wages</t>
  </si>
  <si>
    <t>547-Fuel</t>
  </si>
  <si>
    <t>565-Wheeling</t>
  </si>
  <si>
    <t>Variable Transmission Income</t>
  </si>
  <si>
    <t>Production O&amp;M</t>
  </si>
  <si>
    <t>447-Sales to Others</t>
  </si>
  <si>
    <t>456-Purch/Sales Non-Core Gas</t>
  </si>
  <si>
    <t>Transmission Exp - 500KV</t>
  </si>
  <si>
    <t>Depreciation-Production (FERC 403)</t>
  </si>
  <si>
    <t>Depreciation-Transmission</t>
  </si>
  <si>
    <t>Amortization  - Regulatory Assets (1)</t>
  </si>
  <si>
    <t>Hedging Line of Credit</t>
  </si>
  <si>
    <t>Subtotal &amp; Baseline Rate</t>
  </si>
  <si>
    <t>Revenue Sensitive Items</t>
  </si>
  <si>
    <t>Test Year DELIVERED Load (MWH's)</t>
  </si>
  <si>
    <t xml:space="preserve"> &lt;-- includes Firm Wholesale</t>
  </si>
  <si>
    <t>Before Rev.</t>
  </si>
  <si>
    <t>After Rev.</t>
  </si>
  <si>
    <t>Sensitive Items</t>
  </si>
  <si>
    <t>Power Cost in Rates with Revenue Sensitive</t>
  </si>
  <si>
    <t>Rev Req (Column (I) )</t>
  </si>
  <si>
    <t>Items (the adjusted baseline)</t>
  </si>
  <si>
    <t xml:space="preserve">sum of (a) = Fixed Rate Component </t>
  </si>
  <si>
    <t>(b) = Power Cost Rate</t>
  </si>
  <si>
    <t>sum of (c) = Variable Power Rate Component</t>
  </si>
  <si>
    <t>(1) - Regulatory Assets are shown in detail on Exhibit D.</t>
  </si>
  <si>
    <t>Annual Average Prices for the 2015 IRP</t>
  </si>
  <si>
    <t>Baseline</t>
  </si>
  <si>
    <t>PUGET SOUND ENERGY</t>
  </si>
  <si>
    <t>PCORC Power Costs Comparison</t>
  </si>
  <si>
    <t>(dollars in thousands)</t>
  </si>
  <si>
    <t>2014 PCORC Stlmt (Dec14-Nov15)</t>
  </si>
  <si>
    <t>Prices = 10.28.14</t>
  </si>
  <si>
    <t>A/C</t>
  </si>
  <si>
    <t>Contract/Resource</t>
  </si>
  <si>
    <t>AURORA</t>
  </si>
  <si>
    <t>NIM</t>
  </si>
  <si>
    <t>Electron</t>
  </si>
  <si>
    <t>555H</t>
  </si>
  <si>
    <t>Lower Baker</t>
  </si>
  <si>
    <t>Upper Baker</t>
  </si>
  <si>
    <t>Snoqualmie Falls</t>
  </si>
  <si>
    <t>Mid-C Canadian EA</t>
  </si>
  <si>
    <t>Mid-C Rock Island</t>
  </si>
  <si>
    <t>Mid-C Rocky Reach</t>
  </si>
  <si>
    <t>Mid-C Priest Rapids Project</t>
  </si>
  <si>
    <t>Mid-C Douglas Wells</t>
  </si>
  <si>
    <t>Colstrip 1&amp;2</t>
  </si>
  <si>
    <t>Colstrip 3&amp;4</t>
  </si>
  <si>
    <t>Goldendale</t>
  </si>
  <si>
    <t>Mint Farm</t>
  </si>
  <si>
    <t>Freddy1</t>
  </si>
  <si>
    <t>Encogen</t>
  </si>
  <si>
    <t>Fredonia 1&amp;2</t>
  </si>
  <si>
    <t>Fredonia 3&amp;4</t>
  </si>
  <si>
    <t>Frederickson 1&amp;2</t>
  </si>
  <si>
    <t>Whitehorn 2&amp;3</t>
  </si>
  <si>
    <t>Ferndale</t>
  </si>
  <si>
    <t>KlamathPeaker</t>
  </si>
  <si>
    <t>555W</t>
  </si>
  <si>
    <t>Hopkins Ridge</t>
  </si>
  <si>
    <t>Wild Horse</t>
  </si>
  <si>
    <t>Wild Horse Expansion</t>
  </si>
  <si>
    <t>LSR1</t>
  </si>
  <si>
    <t>Klondike Wind PPA</t>
  </si>
  <si>
    <t>Baker Replacement</t>
  </si>
  <si>
    <t>Barclays PPA</t>
  </si>
  <si>
    <t>PG&amp;E Exchange</t>
  </si>
  <si>
    <t>Point Roberts BC Hydro</t>
  </si>
  <si>
    <t>Centralia PPA</t>
  </si>
  <si>
    <t>Electron PPA</t>
  </si>
  <si>
    <t>QF Hutchinson Hydro</t>
  </si>
  <si>
    <t>QF Koma Kulshan</t>
  </si>
  <si>
    <t>QF Nooksack</t>
  </si>
  <si>
    <t>QF Sygitowicz</t>
  </si>
  <si>
    <t>QF Twin Falls</t>
  </si>
  <si>
    <t>QF Weeks Falls</t>
  </si>
  <si>
    <t>JP Morgan</t>
  </si>
  <si>
    <t>Shell Energy PPA</t>
  </si>
  <si>
    <t>WNP-3 Exchange BPA Firm</t>
  </si>
  <si>
    <t>WNP-3 Return</t>
  </si>
  <si>
    <t>Qualco Dairy Digester</t>
  </si>
  <si>
    <t>Sch91Contracts</t>
  </si>
  <si>
    <t>Market Sale PSE's</t>
  </si>
  <si>
    <t>Market Purchase PSE's</t>
  </si>
  <si>
    <t>555MP</t>
  </si>
  <si>
    <t>Market Purchase</t>
  </si>
  <si>
    <t>Market Sale</t>
  </si>
  <si>
    <t>Peak Planning</t>
  </si>
  <si>
    <t>BEP Amortization</t>
  </si>
  <si>
    <t>Douglas Settlement Pymt</t>
  </si>
  <si>
    <t xml:space="preserve">Other Power Costs </t>
  </si>
  <si>
    <t>Transmission</t>
  </si>
  <si>
    <t>Chelan  Amort</t>
  </si>
  <si>
    <t>MTM &amp; Sales of Excess Gas</t>
  </si>
  <si>
    <t>Cedar Hills Gas</t>
  </si>
  <si>
    <t>Wind Integration Costs</t>
  </si>
  <si>
    <t>Gas Transportation &amp; Oil</t>
  </si>
  <si>
    <t>Market - Power</t>
  </si>
  <si>
    <t>Market - Gas</t>
  </si>
  <si>
    <t>Other</t>
  </si>
  <si>
    <t>2013 PCORC (Nov13-Oct14)</t>
  </si>
  <si>
    <t>Rebuttal Prices = 8.5.13</t>
  </si>
  <si>
    <t>Northwestern Energy</t>
  </si>
  <si>
    <t>QF March Point 1</t>
  </si>
  <si>
    <t>QF March Point 2</t>
  </si>
  <si>
    <t>QF Tenaska</t>
  </si>
  <si>
    <t>Tenaska Excess Energy</t>
  </si>
  <si>
    <t>Credit Suisse</t>
  </si>
  <si>
    <t>Powerex OnPeak PPA</t>
  </si>
  <si>
    <t>ElectronPPA</t>
  </si>
  <si>
    <t>QF Spokane MSW</t>
  </si>
  <si>
    <t>Wasco Hydro</t>
  </si>
  <si>
    <t>LSR Deferral</t>
  </si>
  <si>
    <t>Sale of Tenaska Oil</t>
  </si>
  <si>
    <t>Total Variable</t>
  </si>
  <si>
    <t>Prod'n Factor</t>
  </si>
  <si>
    <t xml:space="preserve">          Market Based</t>
  </si>
  <si>
    <t>2014 PCORC Settlement Baseline Rate</t>
  </si>
  <si>
    <t xml:space="preserve">    beginning December 1, 2014</t>
  </si>
  <si>
    <t>2014 PCORC Baseline Rate</t>
  </si>
  <si>
    <t>Line No.</t>
  </si>
  <si>
    <t>Calculation</t>
  </si>
  <si>
    <t>Description</t>
  </si>
  <si>
    <t>Residential</t>
  </si>
  <si>
    <t>Secondary Voltage Schedule 24</t>
  </si>
  <si>
    <t>Secondary Voltage Schedules 25 &amp; 29</t>
  </si>
  <si>
    <t>Secondary Voltage Schedule 26</t>
  </si>
  <si>
    <t>Primary Voltage Schedule 31</t>
  </si>
  <si>
    <t>Primary Voltage Schedule 35</t>
  </si>
  <si>
    <t>Primary Voltage Schedule 43</t>
  </si>
  <si>
    <t>Campus Schedule 40</t>
  </si>
  <si>
    <t>High Voltage Schedules
46 &amp; 49</t>
  </si>
  <si>
    <t>Retail Wheeling Schedules
449 &amp; 459</t>
  </si>
  <si>
    <t>Lighting Schedules
50-59</t>
  </si>
  <si>
    <t>Special Contract</t>
  </si>
  <si>
    <t>Firm Resale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</si>
  <si>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</si>
  <si>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</si>
  <si>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</si>
  <si>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</si>
  <si>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</si>
  <si>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</si>
  <si>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</si>
  <si>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</si>
  <si>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</si>
  <si>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</si>
  <si>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</si>
  <si>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</si>
  <si>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</si>
  <si>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</si>
  <si>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Peak Credit Allocation Factors</t>
  </si>
  <si>
    <t>Allocate PCA Costs on PC-3</t>
  </si>
  <si>
    <t>2014 PCA Cost</t>
  </si>
  <si>
    <t>2014 PCA Load (YE 2013)</t>
  </si>
  <si>
    <t>2014 PCA Rate</t>
  </si>
  <si>
    <t>Total Other Costs</t>
  </si>
  <si>
    <t>Market Based - Power</t>
  </si>
  <si>
    <t>Sumas Gas Price ($/MMBTU)*</t>
  </si>
  <si>
    <t>With MSFT</t>
  </si>
  <si>
    <t>Without MSFT</t>
  </si>
  <si>
    <t>Lost MSFT</t>
  </si>
  <si>
    <t>MSFT</t>
  </si>
  <si>
    <t>Sched. 40</t>
  </si>
  <si>
    <t>Load (MWh)</t>
  </si>
  <si>
    <t>No MS - Medium Forecast</t>
  </si>
  <si>
    <t>Docket UE-141368</t>
  </si>
  <si>
    <t xml:space="preserve">  - Energy</t>
  </si>
  <si>
    <t xml:space="preserve">  - Demand</t>
  </si>
  <si>
    <t>Peak Credit Allocation Factor  [25% Demand &amp; 75% Energy]</t>
  </si>
  <si>
    <t>Docket UE-141141</t>
  </si>
  <si>
    <t>Schedule 95A (Federal Incentive Tracker)</t>
  </si>
  <si>
    <t>Schedule 137 (Temporary Surcharge/Credit)</t>
  </si>
  <si>
    <t>Net Power Cost</t>
  </si>
  <si>
    <t>Effective PCA Rate + Riders</t>
  </si>
  <si>
    <t>Growth</t>
  </si>
  <si>
    <t>(i)=(i)*(1+(h))</t>
  </si>
  <si>
    <t>PCA Rates ($/MWh)</t>
  </si>
  <si>
    <t>Generic Additions (MW)</t>
  </si>
  <si>
    <t>CO2 Price ($/ton)</t>
  </si>
  <si>
    <t>Nominal</t>
  </si>
  <si>
    <t>Sumas Gas &amp; Mid C Power Prices -   2015 IRP Post Base + No CO2</t>
  </si>
  <si>
    <t>Microsoft load removed from PSE system load and not in Schedule 449 Transmission from Mid-C</t>
  </si>
  <si>
    <t>Source: Schedule 40 and PSE Peaks.xlsx</t>
  </si>
  <si>
    <t>* 3-month average (as of Dec 4, 2015) of projections from Kiodex for 2016-2020.  Fall 2015 fundamental Base forecast from Wood Mackenzie for 2021-2035.</t>
  </si>
  <si>
    <t>MWh</t>
  </si>
  <si>
    <t>MW</t>
  </si>
  <si>
    <t>MSFT Load</t>
  </si>
  <si>
    <t>MSFT Peak</t>
  </si>
  <si>
    <t>F2015 Net Load forecast incl. Losses</t>
  </si>
  <si>
    <t>F2015 Net December Peak Demand</t>
  </si>
  <si>
    <t>Net Dec. Peak Demand + PM + Op Res</t>
  </si>
  <si>
    <t>(All Generics)_2015 IRP Post Base + No CO2 with F2015 Final GRC Electric Load forecast net of conservation</t>
  </si>
  <si>
    <t>PSM III - Portfolio Optimization Analysis v22.2 - 5% LOLP: 12.1% Planning Margin</t>
  </si>
  <si>
    <t>(All Generics)_2015 IRP Post _ No MSFT Base + No CO2 with F2015 Final GRC Electric Load forecast net of conservation</t>
  </si>
  <si>
    <t>Colstrip Closure Mid 2022</t>
  </si>
  <si>
    <t>NPV (2017$)</t>
  </si>
  <si>
    <t>Note: All revenue and cost figures in $000's.</t>
  </si>
  <si>
    <t>Energy</t>
  </si>
  <si>
    <t>Demand</t>
  </si>
  <si>
    <t>Classification</t>
  </si>
  <si>
    <t>% of Allocated</t>
  </si>
  <si>
    <t>Current Peak Credit Classification</t>
  </si>
  <si>
    <t>2011 GRC Peak Credit Classification</t>
  </si>
  <si>
    <t>Demand-</t>
  </si>
  <si>
    <t>Related</t>
  </si>
  <si>
    <t>Loads</t>
  </si>
  <si>
    <t>(MWh)</t>
  </si>
  <si>
    <t>Benefit (2017$)</t>
  </si>
  <si>
    <t xml:space="preserve">Fixed </t>
  </si>
  <si>
    <t>Portion of</t>
  </si>
  <si>
    <t>($/MWh)</t>
  </si>
  <si>
    <t>Stranded Cost Calculation</t>
  </si>
  <si>
    <t>Alternative Stranded Cost Calculation Using Peak Credit</t>
  </si>
  <si>
    <t>Schedule 40 Effective PCA Rate ($/MWh)</t>
  </si>
  <si>
    <t>PCA Rate*</t>
  </si>
  <si>
    <t>* These rates are specific to Schedule 40.</t>
  </si>
  <si>
    <t>Projected</t>
  </si>
  <si>
    <t>75% Energy/25% Demand</t>
  </si>
  <si>
    <t>81% Energy/19% Demand</t>
  </si>
  <si>
    <t>Allocation</t>
  </si>
  <si>
    <t>to Sch 40</t>
  </si>
  <si>
    <t>Weighted</t>
  </si>
  <si>
    <t>(d)=(a)*(c)</t>
  </si>
  <si>
    <t>(e)=NPV(d)</t>
  </si>
  <si>
    <t>(f)</t>
  </si>
  <si>
    <t>(g)=(a)*(f)</t>
  </si>
  <si>
    <t>(h)=NPV(g)</t>
  </si>
  <si>
    <t>Alternative Stranded Cost Calculation Using PCA Classifications</t>
  </si>
  <si>
    <t>38% Fixed / 62% Variable</t>
  </si>
  <si>
    <t>For Sch 40</t>
  </si>
  <si>
    <t>PCA Rate</t>
  </si>
  <si>
    <t>* These rates are specific to Schedule 40 and based on the "% of Allocated Costs" to Demand shown below.</t>
  </si>
  <si>
    <t>Current Peak Credit Classification (UE-141368)</t>
  </si>
  <si>
    <t>2011 GRC Peak Credit Classification (UE-111048)</t>
  </si>
  <si>
    <t>Microsoft</t>
  </si>
  <si>
    <t>(e)</t>
  </si>
  <si>
    <t>Exhibit No. ___(JAP-4C)</t>
  </si>
  <si>
    <t>Exhibit No. ___(JAP-3C)</t>
  </si>
  <si>
    <t>Exhibit No. ___(JAP-5C)</t>
  </si>
  <si>
    <t>REDACTED VERSION</t>
  </si>
  <si>
    <t>XXXXXX</t>
  </si>
  <si>
    <t>$                                             X.XX</t>
  </si>
  <si>
    <t>XXXXXXXXXXX</t>
  </si>
  <si>
    <t>REDACTED</t>
  </si>
  <si>
    <t>X.X%</t>
  </si>
  <si>
    <t>X.XX</t>
  </si>
  <si>
    <t>$     X.XXX</t>
  </si>
  <si>
    <t>$XX.XXX</t>
  </si>
  <si>
    <t>XXX,XXX</t>
  </si>
  <si>
    <t>$     XX,XXX</t>
  </si>
  <si>
    <t>$   XX,XXX</t>
  </si>
  <si>
    <t>$ XX,XXX</t>
  </si>
  <si>
    <t>X.XX%</t>
  </si>
  <si>
    <t>$  XX.XXX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</si>
</sst>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00000"/>
    <numFmt numFmtId="168" formatCode="0.0%"/>
    <numFmt numFmtId="169" formatCode="_(&quot;$&quot;* #,##0.000_);_(&quot;$&quot;* \(#,##0.000\);_(&quot;$&quot;* &quot;-&quot;??_);_(@_)"/>
    <numFmt numFmtId="170" formatCode="0.00000"/>
    <numFmt numFmtId="171" formatCode="_(* #,##0.0000000_);_(* \(#,##0.0000000\);_(* &quot;-&quot;??_);_(@_)"/>
    <numFmt numFmtId="172" formatCode="_(* #,##0.000_);_(* \(#,##0.000\);_(* &quot;-&quot;??_);_(@_)"/>
    <numFmt numFmtId="173" formatCode="_(* #,##0.00000_);_(* \(#,##0.00000\);_(* &quot;-&quot;??_);_(@_)"/>
    <numFmt numFmtId="174" formatCode="_(* #,##0.000000_);_(* \(#,##0.000000\);_(* &quot;-&quot;??_);_(@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6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505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5" tint="-0.249977111117893"/>
      <name val="Arial"/>
      <family val="2"/>
    </font>
    <font>
      <b/>
      <i/>
      <sz val="10"/>
      <color rgb="FF0000FF"/>
      <name val="Arial"/>
      <family val="2"/>
    </font>
    <font>
      <b/>
      <sz val="12"/>
      <color rgb="FFFF0000"/>
      <name val="Arial"/>
      <family val="2"/>
    </font>
    <font>
      <sz val="10"/>
      <color rgb="FFFF5050"/>
      <name val="Arial"/>
      <family val="2"/>
    </font>
    <font>
      <sz val="10"/>
      <color rgb="FF0000FF"/>
      <name val="Arial"/>
      <family val="2"/>
    </font>
    <font>
      <u/>
      <sz val="9"/>
      <name val="Arial"/>
      <family val="2"/>
    </font>
    <font>
      <u/>
      <sz val="9"/>
      <color rgb="FFFF505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2"/>
      <color indexed="12"/>
      <name val="Arial"/>
      <family val="2"/>
    </font>
    <font>
      <b/>
      <sz val="14"/>
      <color indexed="12"/>
      <name val="Arial"/>
      <family val="2"/>
    </font>
    <font>
      <sz val="10"/>
      <color rgb="FF0070C0"/>
      <name val="Arial"/>
      <family val="2"/>
    </font>
    <font>
      <b/>
      <sz val="10"/>
      <color indexed="12"/>
      <name val="Arial"/>
      <family val="2"/>
    </font>
    <font>
      <b/>
      <u/>
      <sz val="14"/>
      <color indexed="12"/>
      <name val="Arial"/>
      <family val="2"/>
    </font>
    <font>
      <b/>
      <sz val="12"/>
      <color theme="1"/>
      <name val="Times New Roman"/>
      <family val="1"/>
    </font>
    <font>
      <b/>
      <sz val="18"/>
      <name val="Calibri"/>
      <family val="2"/>
      <scheme val="minor"/>
    </font>
    <font>
      <b/>
      <sz val="16"/>
      <color indexed="16"/>
      <name val="Calibri"/>
      <family val="2"/>
      <scheme val="minor"/>
    </font>
    <font>
      <i/>
      <u/>
      <sz val="10"/>
      <name val="Arial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0"/>
      <name val="Times New Roman"/>
      <family val="1"/>
    </font>
    <font>
      <u val="singleAccounting"/>
      <sz val="12"/>
      <color theme="1"/>
      <name val="Times New Roman"/>
      <family val="1"/>
    </font>
    <font>
      <sz val="12"/>
      <name val="Times New Roman"/>
      <family val="1"/>
    </font>
    <font>
      <i/>
      <u/>
      <sz val="12"/>
      <name val="Times New Roman"/>
      <family val="1"/>
    </font>
    <font>
      <u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7">
    <xf numFmtId="0" fontId="0" fillId="0" borderId="0" xfId="0"/>
    <xf numFmtId="2" fontId="3" fillId="0" borderId="0" xfId="0" applyNumberFormat="1" applyFont="1" applyFill="1" applyBorder="1" applyAlignment="1">
      <alignment horizontal="left"/>
    </xf>
    <xf numFmtId="164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>
      <alignment horizontal="right"/>
    </xf>
    <xf numFmtId="2" fontId="3" fillId="0" borderId="0" xfId="0" applyNumberFormat="1" applyFont="1" applyFill="1" applyBorder="1" applyAlignment="1"/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Alignment="1"/>
    <xf numFmtId="2" fontId="9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Alignment="1">
      <alignment wrapText="1"/>
    </xf>
    <xf numFmtId="1" fontId="2" fillId="0" borderId="0" xfId="0" applyNumberFormat="1" applyFont="1" applyFill="1" applyBorder="1" applyAlignment="1">
      <alignment horizontal="center" wrapText="1"/>
    </xf>
    <xf numFmtId="1" fontId="10" fillId="0" borderId="0" xfId="0" applyNumberFormat="1" applyFont="1" applyFill="1" applyAlignment="1"/>
    <xf numFmtId="166" fontId="12" fillId="0" borderId="0" xfId="0" applyNumberFormat="1" applyFont="1" applyFill="1" applyBorder="1" applyAlignment="1">
      <alignment horizontal="centerContinuous"/>
    </xf>
    <xf numFmtId="1" fontId="10" fillId="0" borderId="0" xfId="0" applyNumberFormat="1" applyFont="1" applyFill="1" applyBorder="1" applyAlignment="1">
      <alignment horizontal="centerContinuous"/>
    </xf>
    <xf numFmtId="43" fontId="10" fillId="0" borderId="0" xfId="0" applyNumberFormat="1" applyFont="1" applyFill="1" applyAlignment="1"/>
    <xf numFmtId="1" fontId="1" fillId="0" borderId="0" xfId="0" applyNumberFormat="1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/>
    <xf numFmtId="43" fontId="10" fillId="0" borderId="0" xfId="0" applyNumberFormat="1" applyFont="1" applyFill="1" applyBorder="1" applyAlignment="1"/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Alignment="1">
      <alignment horizontal="center"/>
    </xf>
    <xf numFmtId="164" fontId="0" fillId="0" borderId="0" xfId="0" applyNumberFormat="1" applyFont="1"/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169" fontId="16" fillId="0" borderId="0" xfId="0" applyNumberFormat="1" applyFont="1" applyFill="1"/>
    <xf numFmtId="164" fontId="16" fillId="0" borderId="0" xfId="0" applyNumberFormat="1" applyFont="1" applyFill="1"/>
    <xf numFmtId="9" fontId="16" fillId="0" borderId="26" xfId="0" applyNumberFormat="1" applyFont="1" applyFill="1" applyBorder="1" applyAlignment="1">
      <alignment horizontal="right"/>
    </xf>
    <xf numFmtId="0" fontId="16" fillId="0" borderId="0" xfId="0" applyFont="1" applyFill="1"/>
    <xf numFmtId="169" fontId="22" fillId="0" borderId="26" xfId="0" applyNumberFormat="1" applyFont="1" applyFill="1" applyBorder="1"/>
    <xf numFmtId="169" fontId="16" fillId="0" borderId="0" xfId="0" applyNumberFormat="1" applyFont="1" applyFill="1" applyAlignment="1">
      <alignment horizontal="right"/>
    </xf>
    <xf numFmtId="169" fontId="16" fillId="0" borderId="0" xfId="0" applyNumberFormat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0" fillId="0" borderId="0" xfId="0" applyFill="1"/>
    <xf numFmtId="2" fontId="0" fillId="0" borderId="0" xfId="0" applyNumberFormat="1" applyFill="1"/>
    <xf numFmtId="168" fontId="0" fillId="0" borderId="0" xfId="0" applyNumberFormat="1" applyFont="1" applyFill="1"/>
    <xf numFmtId="0" fontId="14" fillId="0" borderId="0" xfId="0" applyFont="1" applyFill="1"/>
    <xf numFmtId="0" fontId="2" fillId="0" borderId="25" xfId="0" applyFont="1" applyFill="1" applyBorder="1" applyAlignment="1">
      <alignment horizontal="centerContinuous"/>
    </xf>
    <xf numFmtId="0" fontId="2" fillId="0" borderId="26" xfId="0" applyFont="1" applyFill="1" applyBorder="1" applyAlignment="1">
      <alignment horizontal="centerContinuous"/>
    </xf>
    <xf numFmtId="0" fontId="15" fillId="0" borderId="26" xfId="0" applyFont="1" applyFill="1" applyBorder="1" applyAlignment="1">
      <alignment horizontal="centerContinuous"/>
    </xf>
    <xf numFmtId="0" fontId="0" fillId="0" borderId="32" xfId="0" applyFill="1" applyBorder="1" applyAlignment="1">
      <alignment horizontal="centerContinuous"/>
    </xf>
    <xf numFmtId="0" fontId="0" fillId="0" borderId="0" xfId="0" applyFill="1" applyAlignment="1">
      <alignment horizontal="center"/>
    </xf>
    <xf numFmtId="169" fontId="0" fillId="0" borderId="0" xfId="0" applyNumberFormat="1" applyFill="1"/>
    <xf numFmtId="169" fontId="2" fillId="0" borderId="0" xfId="0" applyNumberFormat="1" applyFont="1" applyFill="1"/>
    <xf numFmtId="168" fontId="0" fillId="0" borderId="0" xfId="0" applyNumberFormat="1" applyFill="1"/>
    <xf numFmtId="168" fontId="21" fillId="0" borderId="0" xfId="0" applyNumberFormat="1" applyFont="1" applyFill="1" applyAlignment="1">
      <alignment horizontal="right"/>
    </xf>
    <xf numFmtId="169" fontId="16" fillId="0" borderId="0" xfId="0" applyNumberFormat="1" applyFont="1" applyFill="1"/>
    <xf numFmtId="169" fontId="16" fillId="0" borderId="26" xfId="0" applyNumberFormat="1" applyFont="1" applyFill="1" applyBorder="1"/>
    <xf numFmtId="164" fontId="16" fillId="0" borderId="0" xfId="0" applyNumberFormat="1" applyFont="1" applyFill="1"/>
    <xf numFmtId="169" fontId="0" fillId="0" borderId="0" xfId="0" applyNumberFormat="1" applyFont="1" applyFill="1"/>
    <xf numFmtId="2" fontId="0" fillId="0" borderId="0" xfId="0" applyNumberFormat="1" applyFill="1" applyBorder="1"/>
    <xf numFmtId="168" fontId="1" fillId="0" borderId="0" xfId="0" applyNumberFormat="1" applyFont="1" applyFill="1" applyBorder="1"/>
    <xf numFmtId="166" fontId="12" fillId="0" borderId="0" xfId="0" applyNumberFormat="1" applyFont="1" applyFill="1" applyBorder="1" applyAlignment="1">
      <alignment horizontal="center"/>
    </xf>
    <xf numFmtId="0" fontId="25" fillId="0" borderId="0" xfId="0" applyFont="1"/>
    <xf numFmtId="0" fontId="11" fillId="0" borderId="0" xfId="0" applyFont="1" applyFill="1" applyAlignment="1">
      <alignment horizontal="left"/>
    </xf>
    <xf numFmtId="164" fontId="10" fillId="0" borderId="0" xfId="0" applyNumberFormat="1" applyFont="1" applyFill="1" applyAlignment="1"/>
    <xf numFmtId="0" fontId="10" fillId="0" borderId="0" xfId="0" applyFont="1" applyFill="1" applyAlignment="1"/>
    <xf numFmtId="0" fontId="12" fillId="0" borderId="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164" fontId="10" fillId="0" borderId="0" xfId="0" applyNumberFormat="1" applyFont="1" applyFill="1" applyBorder="1" applyAlignment="1"/>
    <xf numFmtId="166" fontId="26" fillId="0" borderId="0" xfId="0" applyNumberFormat="1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7" xfId="0" applyFont="1" applyFill="1" applyBorder="1" applyAlignment="1"/>
    <xf numFmtId="2" fontId="3" fillId="0" borderId="0" xfId="0" applyNumberFormat="1" applyFont="1" applyAlignment="1">
      <alignment horizontal="left"/>
    </xf>
    <xf numFmtId="2" fontId="3" fillId="0" borderId="0" xfId="0" applyNumberFormat="1" applyFont="1" applyAlignment="1"/>
    <xf numFmtId="2" fontId="4" fillId="0" borderId="0" xfId="0" applyNumberFormat="1" applyFont="1" applyAlignment="1">
      <alignment horizontal="lef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Fill="1" applyBorder="1" applyAlignment="1"/>
    <xf numFmtId="2" fontId="3" fillId="0" borderId="0" xfId="0" applyNumberFormat="1" applyFont="1" applyBorder="1" applyAlignment="1"/>
    <xf numFmtId="2" fontId="3" fillId="0" borderId="0" xfId="0" applyNumberFormat="1" applyFont="1" applyBorder="1" applyAlignment="1">
      <alignment wrapText="1"/>
    </xf>
    <xf numFmtId="1" fontId="7" fillId="0" borderId="0" xfId="0" applyNumberFormat="1" applyFont="1" applyFill="1" applyBorder="1" applyAlignment="1">
      <alignment horizontal="right" vertical="center" wrapText="1"/>
    </xf>
    <xf numFmtId="2" fontId="3" fillId="0" borderId="4" xfId="0" applyNumberFormat="1" applyFont="1" applyBorder="1" applyAlignment="1"/>
    <xf numFmtId="6" fontId="3" fillId="0" borderId="0" xfId="0" applyNumberFormat="1" applyFont="1" applyBorder="1" applyAlignment="1"/>
    <xf numFmtId="2" fontId="3" fillId="0" borderId="6" xfId="0" applyNumberFormat="1" applyFont="1" applyBorder="1" applyAlignment="1"/>
    <xf numFmtId="164" fontId="3" fillId="0" borderId="0" xfId="0" applyNumberFormat="1" applyFont="1" applyBorder="1" applyAlignment="1"/>
    <xf numFmtId="1" fontId="3" fillId="0" borderId="0" xfId="0" applyNumberFormat="1" applyFont="1" applyBorder="1" applyAlignment="1"/>
    <xf numFmtId="164" fontId="5" fillId="0" borderId="0" xfId="0" applyNumberFormat="1" applyFont="1" applyBorder="1" applyAlignment="1"/>
    <xf numFmtId="164" fontId="3" fillId="0" borderId="0" xfId="0" applyNumberFormat="1" applyFont="1" applyAlignment="1"/>
    <xf numFmtId="2" fontId="3" fillId="0" borderId="0" xfId="0" applyNumberFormat="1" applyFont="1" applyBorder="1" applyAlignment="1">
      <alignment horizontal="center"/>
    </xf>
    <xf numFmtId="2" fontId="8" fillId="0" borderId="0" xfId="0" applyNumberFormat="1" applyFont="1" applyBorder="1" applyAlignment="1">
      <alignment horizontal="left" vertical="center"/>
    </xf>
    <xf numFmtId="2" fontId="3" fillId="0" borderId="23" xfId="0" applyNumberFormat="1" applyFont="1" applyBorder="1" applyAlignment="1">
      <alignment horizontal="left"/>
    </xf>
    <xf numFmtId="2" fontId="3" fillId="0" borderId="24" xfId="0" applyNumberFormat="1" applyFont="1" applyBorder="1" applyAlignment="1">
      <alignment horizontal="left"/>
    </xf>
    <xf numFmtId="2" fontId="3" fillId="0" borderId="24" xfId="0" applyNumberFormat="1" applyFont="1" applyFill="1" applyBorder="1" applyAlignment="1">
      <alignment horizontal="left"/>
    </xf>
    <xf numFmtId="44" fontId="0" fillId="0" borderId="0" xfId="0" applyNumberFormat="1" applyFont="1"/>
    <xf numFmtId="0" fontId="27" fillId="0" borderId="0" xfId="0" applyFont="1" applyFill="1" applyAlignment="1">
      <alignment horizontal="left"/>
    </xf>
    <xf numFmtId="0" fontId="1" fillId="0" borderId="0" xfId="0" applyFont="1" applyFill="1"/>
    <xf numFmtId="0" fontId="28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" fillId="0" borderId="0" xfId="0" applyFont="1"/>
    <xf numFmtId="0" fontId="1" fillId="0" borderId="0" xfId="0" applyFont="1" applyFill="1" applyAlignment="1">
      <alignment horizontal="center"/>
    </xf>
    <xf numFmtId="0" fontId="29" fillId="0" borderId="0" xfId="0" applyFont="1" applyFill="1"/>
    <xf numFmtId="0" fontId="22" fillId="0" borderId="0" xfId="0" applyFont="1" applyFill="1" applyAlignment="1">
      <alignment horizontal="center"/>
    </xf>
    <xf numFmtId="43" fontId="16" fillId="0" borderId="0" xfId="0" applyNumberFormat="1" applyFont="1" applyFill="1"/>
    <xf numFmtId="0" fontId="23" fillId="0" borderId="0" xfId="0" applyFont="1" applyFill="1" applyAlignment="1">
      <alignment horizontal="right"/>
    </xf>
    <xf numFmtId="0" fontId="1" fillId="0" borderId="0" xfId="0" quotePrefix="1" applyFont="1" applyFill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165" fontId="16" fillId="0" borderId="0" xfId="0" applyNumberFormat="1" applyFont="1" applyFill="1" applyBorder="1"/>
    <xf numFmtId="0" fontId="30" fillId="0" borderId="0" xfId="0" applyFont="1" applyFill="1" applyBorder="1" applyAlignment="1">
      <alignment horizontal="right"/>
    </xf>
    <xf numFmtId="164" fontId="16" fillId="0" borderId="0" xfId="0" applyNumberFormat="1" applyFont="1" applyFill="1" applyAlignment="1">
      <alignment horizontal="right"/>
    </xf>
    <xf numFmtId="164" fontId="16" fillId="0" borderId="0" xfId="0" applyNumberFormat="1" applyFont="1" applyFill="1" applyBorder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164" fontId="16" fillId="0" borderId="0" xfId="0" applyNumberFormat="1" applyFont="1" applyFill="1" applyAlignment="1">
      <alignment horizontal="center"/>
    </xf>
    <xf numFmtId="0" fontId="30" fillId="0" borderId="0" xfId="0" applyFont="1" applyFill="1" applyBorder="1"/>
    <xf numFmtId="43" fontId="1" fillId="0" borderId="0" xfId="0" applyNumberFormat="1" applyFont="1" applyFill="1" applyAlignment="1">
      <alignment horizontal="center"/>
    </xf>
    <xf numFmtId="10" fontId="16" fillId="0" borderId="0" xfId="0" applyNumberFormat="1" applyFont="1" applyFill="1" applyAlignment="1">
      <alignment horizontal="right"/>
    </xf>
    <xf numFmtId="43" fontId="1" fillId="0" borderId="0" xfId="0" applyNumberFormat="1" applyFont="1" applyFill="1" applyAlignment="1">
      <alignment horizontal="right"/>
    </xf>
    <xf numFmtId="43" fontId="30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left"/>
    </xf>
    <xf numFmtId="10" fontId="1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center"/>
    </xf>
    <xf numFmtId="170" fontId="16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43" fontId="0" fillId="0" borderId="0" xfId="0" applyNumberFormat="1" applyFont="1" applyFill="1" applyAlignment="1">
      <alignment horizontal="left"/>
    </xf>
    <xf numFmtId="164" fontId="16" fillId="0" borderId="0" xfId="0" applyNumberFormat="1" applyFont="1" applyFill="1"/>
    <xf numFmtId="0" fontId="14" fillId="0" borderId="2" xfId="0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/>
    </xf>
    <xf numFmtId="164" fontId="16" fillId="0" borderId="0" xfId="0" applyNumberFormat="1" applyFont="1" applyFill="1"/>
    <xf numFmtId="169" fontId="16" fillId="0" borderId="0" xfId="0" applyNumberFormat="1" applyFont="1" applyFill="1"/>
    <xf numFmtId="0" fontId="16" fillId="0" borderId="0" xfId="0" applyFont="1" applyFill="1"/>
    <xf numFmtId="164" fontId="16" fillId="0" borderId="0" xfId="0" applyNumberFormat="1" applyFont="1" applyFill="1"/>
    <xf numFmtId="164" fontId="16" fillId="0" borderId="0" xfId="0" applyNumberFormat="1" applyFont="1" applyFill="1" applyBorder="1"/>
    <xf numFmtId="165" fontId="16" fillId="0" borderId="0" xfId="0" applyNumberFormat="1" applyFont="1" applyFill="1"/>
    <xf numFmtId="0" fontId="16" fillId="0" borderId="0" xfId="0" applyFont="1" applyFill="1"/>
    <xf numFmtId="41" fontId="16" fillId="0" borderId="0" xfId="0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Border="1" applyAlignment="1">
      <alignment horizontal="left" indent="1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16" fillId="0" borderId="0" xfId="0" quotePrefix="1" applyFont="1" applyFill="1" applyBorder="1" applyAlignment="1">
      <alignment horizontal="left"/>
    </xf>
    <xf numFmtId="0" fontId="16" fillId="0" borderId="0" xfId="0" quotePrefix="1" applyFont="1" applyFill="1" applyAlignment="1">
      <alignment horizontal="left"/>
    </xf>
    <xf numFmtId="164" fontId="30" fillId="0" borderId="0" xfId="0" applyNumberFormat="1" applyFont="1" applyFill="1" applyBorder="1"/>
    <xf numFmtId="0" fontId="16" fillId="0" borderId="0" xfId="0" applyFont="1" applyFill="1" applyAlignment="1">
      <alignment horizontal="left" vertical="center" indent="1"/>
    </xf>
    <xf numFmtId="39" fontId="16" fillId="0" borderId="0" xfId="0" applyNumberFormat="1" applyFont="1" applyFill="1" applyAlignment="1">
      <alignment vertical="center"/>
    </xf>
    <xf numFmtId="169" fontId="16" fillId="0" borderId="34" xfId="0" applyNumberFormat="1" applyFont="1" applyFill="1" applyBorder="1" applyAlignment="1">
      <alignment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vertical="center"/>
    </xf>
    <xf numFmtId="171" fontId="16" fillId="0" borderId="2" xfId="0" applyNumberFormat="1" applyFont="1" applyFill="1" applyBorder="1"/>
    <xf numFmtId="171" fontId="16" fillId="0" borderId="0" xfId="0" applyNumberFormat="1" applyFont="1" applyFill="1" applyBorder="1"/>
    <xf numFmtId="0" fontId="31" fillId="0" borderId="0" xfId="0" applyFont="1" applyFill="1" applyAlignment="1">
      <alignment horizontal="left"/>
    </xf>
    <xf numFmtId="172" fontId="32" fillId="0" borderId="0" xfId="0" applyNumberFormat="1" applyFont="1" applyFill="1" applyAlignment="1">
      <alignment horizontal="right"/>
    </xf>
    <xf numFmtId="172" fontId="32" fillId="0" borderId="0" xfId="0" applyNumberFormat="1" applyFont="1" applyFill="1" applyBorder="1" applyAlignment="1">
      <alignment horizontal="left"/>
    </xf>
    <xf numFmtId="172" fontId="33" fillId="0" borderId="0" xfId="0" applyNumberFormat="1" applyFont="1" applyFill="1" applyBorder="1" applyAlignment="1">
      <alignment horizontal="left"/>
    </xf>
    <xf numFmtId="0" fontId="32" fillId="0" borderId="0" xfId="0" applyFont="1" applyFill="1" applyAlignment="1">
      <alignment horizontal="right"/>
    </xf>
    <xf numFmtId="0" fontId="32" fillId="0" borderId="0" xfId="0" applyFont="1" applyFill="1" applyBorder="1" applyAlignment="1"/>
    <xf numFmtId="0" fontId="33" fillId="0" borderId="0" xfId="0" applyFont="1" applyFill="1" applyBorder="1" applyAlignment="1"/>
    <xf numFmtId="172" fontId="34" fillId="0" borderId="0" xfId="0" applyNumberFormat="1" applyFont="1" applyFill="1" applyAlignment="1">
      <alignment horizontal="center"/>
    </xf>
    <xf numFmtId="169" fontId="16" fillId="0" borderId="0" xfId="0" applyNumberFormat="1" applyFont="1" applyFill="1" applyBorder="1"/>
    <xf numFmtId="169" fontId="30" fillId="0" borderId="0" xfId="0" applyNumberFormat="1" applyFont="1" applyFill="1" applyBorder="1"/>
    <xf numFmtId="0" fontId="16" fillId="0" borderId="0" xfId="0" applyFont="1" applyFill="1" applyAlignment="1">
      <alignment wrapText="1"/>
    </xf>
    <xf numFmtId="0" fontId="16" fillId="0" borderId="0" xfId="0" applyFont="1" applyFill="1" applyBorder="1"/>
    <xf numFmtId="0" fontId="16" fillId="0" borderId="0" xfId="0" applyFont="1" applyFill="1" applyAlignment="1"/>
    <xf numFmtId="169" fontId="16" fillId="0" borderId="0" xfId="0" applyNumberFormat="1" applyFont="1" applyFill="1"/>
    <xf numFmtId="172" fontId="16" fillId="0" borderId="0" xfId="0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wrapText="1"/>
    </xf>
    <xf numFmtId="172" fontId="16" fillId="0" borderId="0" xfId="0" applyNumberFormat="1" applyFont="1" applyFill="1"/>
    <xf numFmtId="43" fontId="16" fillId="0" borderId="0" xfId="0" applyNumberFormat="1" applyFont="1" applyFill="1"/>
    <xf numFmtId="0" fontId="16" fillId="0" borderId="0" xfId="0" applyFont="1" applyFill="1"/>
    <xf numFmtId="0" fontId="16" fillId="0" borderId="0" xfId="0" applyFont="1" applyFill="1" applyBorder="1"/>
    <xf numFmtId="0" fontId="35" fillId="0" borderId="0" xfId="0" applyFont="1"/>
    <xf numFmtId="165" fontId="35" fillId="0" borderId="0" xfId="0" applyNumberFormat="1" applyFont="1"/>
    <xf numFmtId="171" fontId="35" fillId="0" borderId="0" xfId="0" applyNumberFormat="1" applyFont="1"/>
    <xf numFmtId="9" fontId="0" fillId="0" borderId="0" xfId="0" applyNumberFormat="1" applyFont="1"/>
    <xf numFmtId="0" fontId="24" fillId="0" borderId="0" xfId="0" quotePrefix="1" applyFont="1" applyFill="1" applyAlignment="1">
      <alignment horizontal="left"/>
    </xf>
    <xf numFmtId="165" fontId="16" fillId="0" borderId="0" xfId="0" applyNumberFormat="1" applyFont="1" applyFill="1"/>
    <xf numFmtId="164" fontId="16" fillId="0" borderId="0" xfId="0" applyNumberFormat="1" applyFont="1" applyFill="1"/>
    <xf numFmtId="0" fontId="16" fillId="0" borderId="0" xfId="0" applyFont="1"/>
    <xf numFmtId="0" fontId="37" fillId="0" borderId="0" xfId="0" applyFont="1" applyAlignment="1">
      <alignment horizontal="centerContinuous"/>
    </xf>
    <xf numFmtId="0" fontId="37" fillId="0" borderId="0" xfId="0" applyFont="1" applyAlignment="1">
      <alignment horizontal="centerContinuous"/>
    </xf>
    <xf numFmtId="0" fontId="39" fillId="0" borderId="0" xfId="0" applyFont="1" applyAlignment="1">
      <alignment horizontal="centerContinuous"/>
    </xf>
    <xf numFmtId="0" fontId="16" fillId="0" borderId="0" xfId="0" applyFont="1" applyAlignment="1">
      <alignment horizontal="right"/>
    </xf>
    <xf numFmtId="164" fontId="16" fillId="0" borderId="0" xfId="0" applyNumberFormat="1" applyFont="1"/>
    <xf numFmtId="0" fontId="40" fillId="0" borderId="0" xfId="0" applyNumberFormat="1" applyFont="1" applyFill="1" applyAlignment="1">
      <alignment horizontal="centerContinuous"/>
    </xf>
    <xf numFmtId="0" fontId="41" fillId="0" borderId="0" xfId="0" applyNumberFormat="1" applyFont="1" applyFill="1" applyAlignment="1">
      <alignment horizontal="centerContinuous"/>
    </xf>
    <xf numFmtId="0" fontId="16" fillId="0" borderId="0" xfId="0" applyNumberFormat="1" applyFont="1" applyAlignment="1">
      <alignment horizontal="centerContinuous" wrapText="1"/>
    </xf>
    <xf numFmtId="0" fontId="16" fillId="0" borderId="0" xfId="0" applyNumberFormat="1" applyFont="1" applyFill="1" applyAlignment="1">
      <alignment horizontal="centerContinuous" wrapText="1"/>
    </xf>
    <xf numFmtId="0" fontId="16" fillId="0" borderId="0" xfId="0" applyFont="1" applyAlignment="1">
      <alignment horizontal="center"/>
    </xf>
    <xf numFmtId="0" fontId="38" fillId="0" borderId="0" xfId="0" applyNumberFormat="1" applyFont="1" applyFill="1" applyAlignment="1">
      <alignment horizontal="center"/>
    </xf>
    <xf numFmtId="0" fontId="14" fillId="0" borderId="36" xfId="0" applyNumberFormat="1" applyFont="1" applyFill="1" applyBorder="1" applyAlignment="1">
      <alignment horizontal="center"/>
    </xf>
    <xf numFmtId="0" fontId="14" fillId="0" borderId="36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5" fontId="16" fillId="0" borderId="6" xfId="0" applyNumberFormat="1" applyFont="1" applyBorder="1"/>
    <xf numFmtId="165" fontId="0" fillId="0" borderId="0" xfId="0" applyNumberFormat="1" applyFont="1" applyBorder="1"/>
    <xf numFmtId="5" fontId="16" fillId="0" borderId="29" xfId="0" applyNumberFormat="1" applyFont="1" applyBorder="1"/>
    <xf numFmtId="164" fontId="0" fillId="0" borderId="6" xfId="0" applyNumberFormat="1" applyFont="1" applyBorder="1"/>
    <xf numFmtId="164" fontId="0" fillId="0" borderId="0" xfId="0" applyNumberFormat="1" applyFont="1" applyBorder="1"/>
    <xf numFmtId="164" fontId="0" fillId="0" borderId="29" xfId="0" applyNumberFormat="1" applyFont="1" applyBorder="1"/>
    <xf numFmtId="167" fontId="16" fillId="0" borderId="0" xfId="0" applyNumberFormat="1" applyFont="1" applyFill="1" applyBorder="1" applyAlignment="1">
      <alignment horizontal="right" wrapText="1"/>
    </xf>
    <xf numFmtId="164" fontId="0" fillId="0" borderId="6" xfId="0" applyNumberFormat="1" applyFont="1" applyFill="1" applyBorder="1"/>
    <xf numFmtId="0" fontId="16" fillId="0" borderId="0" xfId="0" applyNumberFormat="1" applyFont="1" applyFill="1" applyBorder="1" applyAlignment="1">
      <alignment horizontal="right"/>
    </xf>
    <xf numFmtId="172" fontId="0" fillId="0" borderId="0" xfId="0" applyNumberFormat="1" applyFont="1" applyBorder="1"/>
    <xf numFmtId="0" fontId="42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5" fontId="16" fillId="0" borderId="25" xfId="0" applyNumberFormat="1" applyFont="1" applyBorder="1"/>
    <xf numFmtId="5" fontId="16" fillId="0" borderId="26" xfId="0" applyNumberFormat="1" applyFont="1" applyBorder="1"/>
    <xf numFmtId="5" fontId="16" fillId="0" borderId="32" xfId="0" applyNumberFormat="1" applyFont="1" applyBorder="1"/>
    <xf numFmtId="5" fontId="16" fillId="0" borderId="0" xfId="0" applyNumberFormat="1" applyFont="1"/>
    <xf numFmtId="5" fontId="16" fillId="0" borderId="0" xfId="0" applyNumberFormat="1" applyFont="1" applyBorder="1"/>
    <xf numFmtId="0" fontId="43" fillId="0" borderId="0" xfId="0" applyNumberFormat="1" applyFont="1" applyFill="1" applyAlignment="1">
      <alignment horizontal="left"/>
    </xf>
    <xf numFmtId="0" fontId="44" fillId="0" borderId="0" xfId="0" applyNumberFormat="1" applyFont="1" applyFill="1" applyAlignment="1"/>
    <xf numFmtId="0" fontId="16" fillId="0" borderId="0" xfId="0" applyNumberFormat="1" applyFont="1" applyFill="1" applyAlignment="1">
      <alignment wrapText="1"/>
    </xf>
    <xf numFmtId="0" fontId="16" fillId="0" borderId="36" xfId="0" applyNumberFormat="1" applyFont="1" applyBorder="1" applyAlignment="1"/>
    <xf numFmtId="164" fontId="0" fillId="0" borderId="0" xfId="0" applyNumberFormat="1" applyFont="1"/>
    <xf numFmtId="0" fontId="16" fillId="3" borderId="0" xfId="0" applyFont="1" applyFill="1" applyAlignment="1">
      <alignment horizontal="right"/>
    </xf>
    <xf numFmtId="164" fontId="0" fillId="3" borderId="29" xfId="0" applyNumberFormat="1" applyFont="1" applyFill="1" applyBorder="1"/>
    <xf numFmtId="164" fontId="36" fillId="3" borderId="0" xfId="0" applyNumberFormat="1" applyFont="1" applyFill="1"/>
    <xf numFmtId="0" fontId="16" fillId="4" borderId="0" xfId="0" applyFont="1" applyFill="1" applyAlignment="1">
      <alignment horizontal="right"/>
    </xf>
    <xf numFmtId="164" fontId="0" fillId="4" borderId="29" xfId="0" applyNumberFormat="1" applyFont="1" applyFill="1" applyBorder="1"/>
    <xf numFmtId="164" fontId="36" fillId="4" borderId="0" xfId="0" applyNumberFormat="1" applyFont="1" applyFill="1"/>
    <xf numFmtId="164" fontId="0" fillId="2" borderId="6" xfId="0" applyNumberFormat="1" applyFont="1" applyFill="1" applyBorder="1"/>
    <xf numFmtId="164" fontId="0" fillId="2" borderId="0" xfId="0" applyNumberFormat="1" applyFont="1" applyFill="1" applyBorder="1"/>
    <xf numFmtId="164" fontId="0" fillId="2" borderId="29" xfId="0" applyNumberFormat="1" applyFont="1" applyFill="1" applyBorder="1"/>
    <xf numFmtId="164" fontId="0" fillId="2" borderId="0" xfId="0" applyNumberFormat="1" applyFont="1" applyFill="1"/>
    <xf numFmtId="0" fontId="16" fillId="3" borderId="0" xfId="0" applyNumberFormat="1" applyFont="1" applyFill="1" applyBorder="1" applyAlignment="1">
      <alignment horizontal="right"/>
    </xf>
    <xf numFmtId="164" fontId="0" fillId="0" borderId="0" xfId="0" applyNumberFormat="1"/>
    <xf numFmtId="0" fontId="16" fillId="0" borderId="0" xfId="0" applyFont="1" applyFill="1" applyAlignment="1">
      <alignment horizontal="right"/>
    </xf>
    <xf numFmtId="0" fontId="20" fillId="0" borderId="0" xfId="0" applyFont="1" applyAlignment="1">
      <alignment horizontal="center"/>
    </xf>
    <xf numFmtId="165" fontId="16" fillId="0" borderId="0" xfId="0" applyNumberFormat="1" applyFont="1" applyFill="1"/>
    <xf numFmtId="169" fontId="16" fillId="0" borderId="0" xfId="0" applyNumberFormat="1" applyFont="1"/>
    <xf numFmtId="164" fontId="16" fillId="0" borderId="0" xfId="0" applyNumberFormat="1" applyFont="1" applyFill="1"/>
    <xf numFmtId="169" fontId="16" fillId="0" borderId="0" xfId="0" applyNumberFormat="1" applyFont="1" applyFill="1" applyAlignment="1">
      <alignment wrapText="1"/>
    </xf>
    <xf numFmtId="165" fontId="16" fillId="0" borderId="26" xfId="0" applyNumberFormat="1" applyFont="1" applyFill="1" applyBorder="1" applyAlignment="1">
      <alignment horizontal="center"/>
    </xf>
    <xf numFmtId="9" fontId="16" fillId="0" borderId="26" xfId="0" applyNumberFormat="1" applyFont="1" applyFill="1" applyBorder="1" applyAlignment="1">
      <alignment horizontal="right"/>
    </xf>
    <xf numFmtId="169" fontId="16" fillId="0" borderId="26" xfId="0" applyNumberFormat="1" applyFont="1" applyBorder="1"/>
    <xf numFmtId="164" fontId="16" fillId="0" borderId="0" xfId="0" applyNumberFormat="1" applyFont="1"/>
    <xf numFmtId="169" fontId="22" fillId="0" borderId="0" xfId="0" applyNumberFormat="1" applyFont="1" applyFill="1"/>
    <xf numFmtId="169" fontId="0" fillId="0" borderId="0" xfId="0" applyNumberFormat="1" applyFont="1"/>
    <xf numFmtId="169" fontId="22" fillId="0" borderId="26" xfId="0" applyNumberFormat="1" applyFont="1" applyFill="1" applyBorder="1"/>
    <xf numFmtId="164" fontId="17" fillId="0" borderId="0" xfId="0" quotePrefix="1" applyNumberFormat="1" applyFont="1" applyFill="1" applyBorder="1" applyAlignment="1">
      <alignment horizontal="left"/>
    </xf>
    <xf numFmtId="164" fontId="19" fillId="0" borderId="0" xfId="0" quotePrefix="1" applyNumberFormat="1" applyFont="1" applyFill="1" applyBorder="1" applyAlignment="1">
      <alignment horizontal="left"/>
    </xf>
    <xf numFmtId="164" fontId="0" fillId="3" borderId="0" xfId="0" applyNumberFormat="1" applyFill="1"/>
    <xf numFmtId="5" fontId="0" fillId="0" borderId="0" xfId="0" applyNumberFormat="1"/>
    <xf numFmtId="164" fontId="0" fillId="4" borderId="0" xfId="0" applyNumberFormat="1" applyFill="1"/>
    <xf numFmtId="7" fontId="16" fillId="0" borderId="0" xfId="0" applyNumberFormat="1" applyFont="1" applyBorder="1"/>
    <xf numFmtId="0" fontId="2" fillId="0" borderId="36" xfId="0" applyFont="1" applyFill="1" applyBorder="1" applyAlignment="1"/>
    <xf numFmtId="0" fontId="16" fillId="0" borderId="0" xfId="0" applyFont="1" applyFill="1"/>
    <xf numFmtId="43" fontId="16" fillId="0" borderId="0" xfId="0" applyNumberFormat="1" applyFont="1" applyFill="1"/>
    <xf numFmtId="164" fontId="16" fillId="0" borderId="0" xfId="0" applyNumberFormat="1" applyFont="1" applyFill="1"/>
    <xf numFmtId="0" fontId="13" fillId="0" borderId="27" xfId="0" applyFont="1" applyFill="1" applyBorder="1" applyAlignment="1">
      <alignment horizontal="center" wrapText="1"/>
    </xf>
    <xf numFmtId="0" fontId="13" fillId="0" borderId="27" xfId="0" quotePrefix="1" applyFont="1" applyFill="1" applyBorder="1" applyAlignment="1">
      <alignment horizontal="center" wrapText="1"/>
    </xf>
    <xf numFmtId="0" fontId="13" fillId="0" borderId="0" xfId="0" applyFont="1" applyFill="1"/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indent="1"/>
    </xf>
    <xf numFmtId="164" fontId="13" fillId="0" borderId="0" xfId="0" applyNumberFormat="1" applyFont="1" applyFill="1"/>
    <xf numFmtId="164" fontId="13" fillId="0" borderId="0" xfId="0" applyNumberFormat="1" applyFont="1" applyFill="1"/>
    <xf numFmtId="0" fontId="13" fillId="0" borderId="0" xfId="0" quotePrefix="1" applyFont="1" applyFill="1" applyAlignment="1">
      <alignment horizontal="left" indent="1"/>
    </xf>
    <xf numFmtId="0" fontId="13" fillId="0" borderId="0" xfId="0" quotePrefix="1" applyFont="1" applyFill="1" applyAlignment="1">
      <alignment horizontal="left" indent="2"/>
    </xf>
    <xf numFmtId="174" fontId="13" fillId="0" borderId="0" xfId="0" applyNumberFormat="1" applyFont="1" applyFill="1"/>
    <xf numFmtId="173" fontId="13" fillId="0" borderId="0" xfId="0" applyNumberFormat="1" applyFont="1" applyFill="1"/>
    <xf numFmtId="0" fontId="13" fillId="0" borderId="0" xfId="0" quotePrefix="1" applyFont="1" applyFill="1" applyAlignment="1">
      <alignment horizontal="left"/>
    </xf>
    <xf numFmtId="0" fontId="16" fillId="0" borderId="0" xfId="0" applyFont="1"/>
    <xf numFmtId="0" fontId="16" fillId="5" borderId="0" xfId="0" applyFont="1" applyFill="1"/>
    <xf numFmtId="0" fontId="14" fillId="5" borderId="0" xfId="0" applyFont="1" applyFill="1" applyAlignment="1">
      <alignment horizontal="left" indent="1"/>
    </xf>
    <xf numFmtId="165" fontId="14" fillId="5" borderId="0" xfId="0" applyNumberFormat="1" applyFont="1" applyFill="1"/>
    <xf numFmtId="0" fontId="13" fillId="5" borderId="0" xfId="0" applyFont="1" applyFill="1"/>
    <xf numFmtId="0" fontId="13" fillId="5" borderId="0" xfId="0" applyFont="1" applyFill="1" applyAlignment="1">
      <alignment horizontal="left" indent="1"/>
    </xf>
    <xf numFmtId="165" fontId="13" fillId="5" borderId="0" xfId="0" applyNumberFormat="1" applyFont="1" applyFill="1"/>
    <xf numFmtId="0" fontId="16" fillId="5" borderId="0" xfId="0" quotePrefix="1" applyFont="1" applyFill="1" applyAlignment="1">
      <alignment horizontal="left"/>
    </xf>
    <xf numFmtId="164" fontId="16" fillId="5" borderId="0" xfId="0" applyNumberFormat="1" applyFont="1" applyFill="1"/>
    <xf numFmtId="164" fontId="13" fillId="5" borderId="0" xfId="0" applyNumberFormat="1" applyFont="1" applyFill="1"/>
    <xf numFmtId="172" fontId="16" fillId="5" borderId="0" xfId="0" applyNumberFormat="1" applyFont="1" applyFill="1"/>
    <xf numFmtId="0" fontId="0" fillId="0" borderId="2" xfId="0" applyBorder="1" applyAlignment="1">
      <alignment horizontal="center"/>
    </xf>
    <xf numFmtId="3" fontId="0" fillId="0" borderId="0" xfId="0" applyNumberFormat="1"/>
    <xf numFmtId="164" fontId="2" fillId="0" borderId="8" xfId="0" applyNumberFormat="1" applyFont="1" applyFill="1" applyBorder="1" applyAlignment="1"/>
    <xf numFmtId="164" fontId="2" fillId="0" borderId="9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2" fillId="0" borderId="12" xfId="0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6" fontId="12" fillId="0" borderId="3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left"/>
    </xf>
    <xf numFmtId="1" fontId="11" fillId="0" borderId="0" xfId="0" applyNumberFormat="1" applyFont="1" applyFill="1" applyAlignment="1"/>
    <xf numFmtId="0" fontId="2" fillId="0" borderId="2" xfId="0" applyFont="1" applyFill="1" applyBorder="1" applyAlignment="1"/>
    <xf numFmtId="2" fontId="6" fillId="0" borderId="2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wrapText="1"/>
    </xf>
    <xf numFmtId="6" fontId="3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/>
    <xf numFmtId="164" fontId="3" fillId="0" borderId="0" xfId="0" applyNumberFormat="1" applyFont="1" applyFill="1" applyAlignment="1"/>
    <xf numFmtId="2" fontId="8" fillId="0" borderId="0" xfId="0" applyNumberFormat="1" applyFont="1" applyFill="1" applyBorder="1" applyAlignment="1">
      <alignment horizontal="left" vertical="center"/>
    </xf>
    <xf numFmtId="1" fontId="7" fillId="0" borderId="2" xfId="0" applyNumberFormat="1" applyFont="1" applyFill="1" applyBorder="1" applyAlignment="1">
      <alignment horizontal="center" vertical="center"/>
    </xf>
    <xf numFmtId="164" fontId="2" fillId="0" borderId="40" xfId="0" applyNumberFormat="1" applyFont="1" applyFill="1" applyBorder="1" applyAlignment="1"/>
    <xf numFmtId="164" fontId="2" fillId="0" borderId="41" xfId="0" applyNumberFormat="1" applyFont="1" applyFill="1" applyBorder="1" applyAlignment="1"/>
    <xf numFmtId="164" fontId="2" fillId="0" borderId="42" xfId="0" applyNumberFormat="1" applyFont="1" applyFill="1" applyBorder="1" applyAlignment="1"/>
    <xf numFmtId="164" fontId="2" fillId="0" borderId="5" xfId="0" applyNumberFormat="1" applyFont="1" applyFill="1" applyBorder="1" applyAlignment="1"/>
    <xf numFmtId="164" fontId="2" fillId="0" borderId="7" xfId="0" applyNumberFormat="1" applyFont="1" applyFill="1" applyBorder="1" applyAlignment="1"/>
    <xf numFmtId="164" fontId="2" fillId="0" borderId="43" xfId="0" applyNumberFormat="1" applyFont="1" applyFill="1" applyBorder="1" applyAlignment="1"/>
    <xf numFmtId="164" fontId="0" fillId="0" borderId="0" xfId="0" applyNumberFormat="1" applyFill="1"/>
    <xf numFmtId="0" fontId="2" fillId="0" borderId="0" xfId="0" applyFont="1" applyAlignment="1">
      <alignment vertical="center"/>
    </xf>
    <xf numFmtId="2" fontId="46" fillId="0" borderId="0" xfId="0" applyNumberFormat="1" applyFont="1" applyFill="1" applyBorder="1" applyAlignment="1">
      <alignment horizontal="left"/>
    </xf>
    <xf numFmtId="2" fontId="47" fillId="0" borderId="0" xfId="0" applyNumberFormat="1" applyFont="1" applyAlignment="1">
      <alignment horizontal="left"/>
    </xf>
    <xf numFmtId="2" fontId="6" fillId="0" borderId="2" xfId="0" applyNumberFormat="1" applyFont="1" applyBorder="1" applyAlignment="1">
      <alignment horizontal="left"/>
    </xf>
    <xf numFmtId="164" fontId="3" fillId="0" borderId="5" xfId="0" applyNumberFormat="1" applyFont="1" applyBorder="1" applyAlignment="1"/>
    <xf numFmtId="164" fontId="3" fillId="0" borderId="7" xfId="0" applyNumberFormat="1" applyFont="1" applyBorder="1" applyAlignment="1"/>
    <xf numFmtId="2" fontId="5" fillId="0" borderId="44" xfId="0" applyNumberFormat="1" applyFont="1" applyBorder="1" applyAlignment="1">
      <alignment horizontal="left"/>
    </xf>
    <xf numFmtId="164" fontId="5" fillId="0" borderId="44" xfId="0" applyNumberFormat="1" applyFont="1" applyBorder="1" applyAlignment="1"/>
    <xf numFmtId="164" fontId="3" fillId="0" borderId="23" xfId="0" applyNumberFormat="1" applyFont="1" applyBorder="1" applyAlignment="1"/>
    <xf numFmtId="1" fontId="3" fillId="0" borderId="0" xfId="0" applyNumberFormat="1" applyFont="1" applyAlignment="1"/>
    <xf numFmtId="164" fontId="3" fillId="0" borderId="11" xfId="0" applyNumberFormat="1" applyFont="1" applyBorder="1" applyAlignment="1"/>
    <xf numFmtId="164" fontId="3" fillId="0" borderId="12" xfId="0" applyNumberFormat="1" applyFont="1" applyBorder="1" applyAlignment="1"/>
    <xf numFmtId="164" fontId="3" fillId="0" borderId="10" xfId="0" applyNumberFormat="1" applyFont="1" applyBorder="1" applyAlignment="1"/>
    <xf numFmtId="164" fontId="3" fillId="0" borderId="24" xfId="0" applyNumberFormat="1" applyFont="1" applyBorder="1" applyAlignment="1"/>
    <xf numFmtId="164" fontId="3" fillId="0" borderId="13" xfId="0" applyNumberFormat="1" applyFont="1" applyBorder="1" applyAlignment="1"/>
    <xf numFmtId="164" fontId="3" fillId="0" borderId="14" xfId="0" applyNumberFormat="1" applyFont="1" applyBorder="1" applyAlignment="1"/>
    <xf numFmtId="164" fontId="3" fillId="0" borderId="15" xfId="0" applyNumberFormat="1" applyFont="1" applyBorder="1" applyAlignment="1"/>
    <xf numFmtId="164" fontId="3" fillId="0" borderId="16" xfId="0" applyNumberFormat="1" applyFont="1" applyBorder="1" applyAlignment="1"/>
    <xf numFmtId="164" fontId="3" fillId="0" borderId="17" xfId="0" applyNumberFormat="1" applyFont="1" applyFill="1" applyBorder="1" applyAlignment="1"/>
    <xf numFmtId="164" fontId="3" fillId="0" borderId="18" xfId="0" applyNumberFormat="1" applyFont="1" applyFill="1" applyBorder="1" applyAlignment="1"/>
    <xf numFmtId="164" fontId="3" fillId="0" borderId="19" xfId="0" applyNumberFormat="1" applyFont="1" applyFill="1" applyBorder="1" applyAlignment="1"/>
    <xf numFmtId="2" fontId="3" fillId="0" borderId="44" xfId="0" applyNumberFormat="1" applyFont="1" applyBorder="1" applyAlignment="1">
      <alignment horizontal="left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2" fontId="3" fillId="2" borderId="6" xfId="0" applyNumberFormat="1" applyFont="1" applyFill="1" applyBorder="1" applyAlignment="1"/>
    <xf numFmtId="2" fontId="3" fillId="2" borderId="24" xfId="0" applyNumberFormat="1" applyFont="1" applyFill="1" applyBorder="1" applyAlignment="1">
      <alignment horizontal="left"/>
    </xf>
    <xf numFmtId="9" fontId="16" fillId="0" borderId="0" xfId="0" applyNumberFormat="1" applyFont="1" applyAlignment="1">
      <alignment horizontal="center"/>
    </xf>
    <xf numFmtId="168" fontId="16" fillId="0" borderId="0" xfId="0" applyNumberFormat="1" applyFont="1"/>
    <xf numFmtId="0" fontId="48" fillId="0" borderId="0" xfId="0" applyFont="1"/>
    <xf numFmtId="0" fontId="14" fillId="6" borderId="0" xfId="0" applyFont="1" applyFill="1"/>
    <xf numFmtId="0" fontId="14" fillId="6" borderId="0" xfId="0" applyFont="1" applyFill="1" applyAlignment="1">
      <alignment horizontal="center"/>
    </xf>
    <xf numFmtId="0" fontId="14" fillId="6" borderId="27" xfId="0" applyFont="1" applyFill="1" applyBorder="1"/>
    <xf numFmtId="0" fontId="14" fillId="6" borderId="27" xfId="0" applyFont="1" applyFill="1" applyBorder="1" applyAlignment="1">
      <alignment horizontal="center"/>
    </xf>
    <xf numFmtId="17" fontId="16" fillId="0" borderId="0" xfId="0" applyNumberFormat="1" applyFont="1" applyFill="1" applyAlignment="1">
      <alignment horizontal="centerContinuous"/>
    </xf>
    <xf numFmtId="10" fontId="16" fillId="0" borderId="0" xfId="0" applyNumberFormat="1" applyFont="1"/>
    <xf numFmtId="10" fontId="0" fillId="0" borderId="0" xfId="0" applyNumberFormat="1" applyFont="1"/>
    <xf numFmtId="10" fontId="34" fillId="0" borderId="0" xfId="0" applyNumberFormat="1" applyFont="1"/>
    <xf numFmtId="168" fontId="16" fillId="0" borderId="44" xfId="0" applyNumberFormat="1" applyFont="1" applyFill="1" applyBorder="1"/>
    <xf numFmtId="172" fontId="16" fillId="0" borderId="34" xfId="0" applyNumberFormat="1" applyFont="1" applyFill="1" applyBorder="1"/>
    <xf numFmtId="165" fontId="16" fillId="0" borderId="33" xfId="0" applyNumberFormat="1" applyFont="1" applyFill="1" applyBorder="1" applyAlignment="1">
      <alignment vertical="center"/>
    </xf>
    <xf numFmtId="44" fontId="0" fillId="6" borderId="37" xfId="0" applyNumberFormat="1" applyFont="1" applyFill="1" applyBorder="1"/>
    <xf numFmtId="44" fontId="0" fillId="6" borderId="38" xfId="0" applyNumberFormat="1" applyFont="1" applyFill="1" applyBorder="1"/>
    <xf numFmtId="44" fontId="0" fillId="6" borderId="39" xfId="0" applyNumberFormat="1" applyFont="1" applyFill="1" applyBorder="1"/>
    <xf numFmtId="169" fontId="0" fillId="6" borderId="37" xfId="0" applyNumberFormat="1" applyFill="1" applyBorder="1"/>
    <xf numFmtId="169" fontId="0" fillId="6" borderId="38" xfId="0" applyNumberFormat="1" applyFill="1" applyBorder="1"/>
    <xf numFmtId="169" fontId="0" fillId="6" borderId="39" xfId="0" applyNumberFormat="1" applyFill="1" applyBorder="1"/>
    <xf numFmtId="169" fontId="0" fillId="6" borderId="45" xfId="0" applyNumberFormat="1" applyFill="1" applyBorder="1"/>
    <xf numFmtId="169" fontId="0" fillId="6" borderId="47" xfId="0" applyNumberFormat="1" applyFill="1" applyBorder="1"/>
    <xf numFmtId="169" fontId="0" fillId="6" borderId="49" xfId="0" applyNumberFormat="1" applyFill="1" applyBorder="1"/>
    <xf numFmtId="0" fontId="45" fillId="0" borderId="0" xfId="0" applyFont="1"/>
    <xf numFmtId="0" fontId="49" fillId="0" borderId="0" xfId="0" applyFont="1"/>
    <xf numFmtId="0" fontId="50" fillId="0" borderId="0" xfId="0" quotePrefix="1" applyNumberFormat="1" applyFont="1" applyFill="1" applyAlignment="1">
      <alignment horizontal="right"/>
    </xf>
    <xf numFmtId="0" fontId="50" fillId="0" borderId="0" xfId="0" applyNumberFormat="1" applyFont="1" applyFill="1" applyAlignment="1">
      <alignment horizontal="right"/>
    </xf>
    <xf numFmtId="0" fontId="49" fillId="0" borderId="0" xfId="0" applyFont="1" applyAlignment="1">
      <alignment horizontal="center"/>
    </xf>
    <xf numFmtId="0" fontId="49" fillId="0" borderId="0" xfId="0" quotePrefix="1" applyFont="1" applyAlignment="1">
      <alignment horizontal="center"/>
    </xf>
    <xf numFmtId="0" fontId="49" fillId="0" borderId="27" xfId="0" applyFont="1" applyBorder="1" applyAlignment="1">
      <alignment horizontal="center"/>
    </xf>
    <xf numFmtId="0" fontId="49" fillId="0" borderId="27" xfId="0" quotePrefix="1" applyFont="1" applyBorder="1" applyAlignment="1">
      <alignment horizontal="center"/>
    </xf>
    <xf numFmtId="0" fontId="49" fillId="0" borderId="27" xfId="0" applyFont="1" applyBorder="1"/>
    <xf numFmtId="0" fontId="49" fillId="0" borderId="0" xfId="0" applyFont="1" applyBorder="1"/>
    <xf numFmtId="0" fontId="49" fillId="0" borderId="0" xfId="0" applyFont="1" applyBorder="1" applyAlignment="1">
      <alignment horizontal="center"/>
    </xf>
    <xf numFmtId="0" fontId="49" fillId="0" borderId="0" xfId="0" applyFont="1" applyFill="1" applyBorder="1" applyAlignment="1">
      <alignment horizontal="center"/>
    </xf>
    <xf numFmtId="14" fontId="51" fillId="0" borderId="0" xfId="0" applyNumberFormat="1" applyFont="1"/>
    <xf numFmtId="165" fontId="51" fillId="0" borderId="0" xfId="0" applyNumberFormat="1" applyFont="1"/>
    <xf numFmtId="0" fontId="51" fillId="0" borderId="0" xfId="0" applyFont="1"/>
    <xf numFmtId="164" fontId="49" fillId="0" borderId="0" xfId="0" applyNumberFormat="1" applyFont="1"/>
    <xf numFmtId="14" fontId="49" fillId="0" borderId="0" xfId="0" applyNumberFormat="1" applyFont="1"/>
    <xf numFmtId="165" fontId="49" fillId="0" borderId="0" xfId="0" applyNumberFormat="1" applyFont="1"/>
    <xf numFmtId="165" fontId="49" fillId="6" borderId="37" xfId="0" applyNumberFormat="1" applyFont="1" applyFill="1" applyBorder="1"/>
    <xf numFmtId="10" fontId="49" fillId="0" borderId="0" xfId="0" applyNumberFormat="1" applyFont="1" applyAlignment="1">
      <alignment horizontal="center"/>
    </xf>
    <xf numFmtId="169" fontId="49" fillId="0" borderId="0" xfId="0" applyNumberFormat="1" applyFont="1" applyAlignment="1">
      <alignment horizontal="center"/>
    </xf>
    <xf numFmtId="165" fontId="49" fillId="6" borderId="38" xfId="0" applyNumberFormat="1" applyFont="1" applyFill="1" applyBorder="1"/>
    <xf numFmtId="165" fontId="49" fillId="6" borderId="39" xfId="0" applyNumberFormat="1" applyFont="1" applyFill="1" applyBorder="1"/>
    <xf numFmtId="10" fontId="49" fillId="6" borderId="45" xfId="0" applyNumberFormat="1" applyFont="1" applyFill="1" applyBorder="1" applyAlignment="1">
      <alignment horizontal="center"/>
    </xf>
    <xf numFmtId="169" fontId="49" fillId="6" borderId="46" xfId="0" applyNumberFormat="1" applyFont="1" applyFill="1" applyBorder="1" applyAlignment="1">
      <alignment horizontal="center"/>
    </xf>
    <xf numFmtId="10" fontId="49" fillId="6" borderId="47" xfId="0" applyNumberFormat="1" applyFont="1" applyFill="1" applyBorder="1" applyAlignment="1">
      <alignment horizontal="center"/>
    </xf>
    <xf numFmtId="169" fontId="49" fillId="6" borderId="48" xfId="0" applyNumberFormat="1" applyFont="1" applyFill="1" applyBorder="1" applyAlignment="1">
      <alignment horizontal="center"/>
    </xf>
    <xf numFmtId="10" fontId="49" fillId="6" borderId="49" xfId="0" applyNumberFormat="1" applyFont="1" applyFill="1" applyBorder="1" applyAlignment="1">
      <alignment horizontal="center"/>
    </xf>
    <xf numFmtId="169" fontId="49" fillId="6" borderId="50" xfId="0" applyNumberFormat="1" applyFont="1" applyFill="1" applyBorder="1" applyAlignment="1">
      <alignment horizontal="center"/>
    </xf>
    <xf numFmtId="6" fontId="49" fillId="0" borderId="0" xfId="0" applyNumberFormat="1" applyFont="1" applyBorder="1" applyAlignment="1">
      <alignment horizontal="center"/>
    </xf>
    <xf numFmtId="8" fontId="49" fillId="0" borderId="0" xfId="0" applyNumberFormat="1" applyFont="1"/>
    <xf numFmtId="44" fontId="49" fillId="0" borderId="0" xfId="0" applyNumberFormat="1" applyFont="1"/>
    <xf numFmtId="0" fontId="49" fillId="0" borderId="4" xfId="0" quotePrefix="1" applyFont="1" applyBorder="1" applyAlignment="1">
      <alignment horizontal="left"/>
    </xf>
    <xf numFmtId="0" fontId="49" fillId="0" borderId="1" xfId="0" applyFont="1" applyBorder="1"/>
    <xf numFmtId="169" fontId="49" fillId="0" borderId="28" xfId="0" applyNumberFormat="1" applyFont="1" applyBorder="1"/>
    <xf numFmtId="0" fontId="49" fillId="0" borderId="6" xfId="0" quotePrefix="1" applyFont="1" applyBorder="1" applyAlignment="1">
      <alignment horizontal="left"/>
    </xf>
    <xf numFmtId="169" fontId="49" fillId="0" borderId="29" xfId="0" applyNumberFormat="1" applyFont="1" applyBorder="1"/>
    <xf numFmtId="0" fontId="49" fillId="0" borderId="6" xfId="0" applyFont="1" applyFill="1" applyBorder="1"/>
    <xf numFmtId="169" fontId="52" fillId="0" borderId="29" xfId="0" applyNumberFormat="1" applyFont="1" applyBorder="1"/>
    <xf numFmtId="0" fontId="49" fillId="0" borderId="30" xfId="0" applyFont="1" applyFill="1" applyBorder="1"/>
    <xf numFmtId="0" fontId="49" fillId="0" borderId="2" xfId="0" applyFont="1" applyBorder="1"/>
    <xf numFmtId="169" fontId="49" fillId="0" borderId="31" xfId="0" applyNumberFormat="1" applyFont="1" applyBorder="1"/>
    <xf numFmtId="0" fontId="49" fillId="0" borderId="0" xfId="0" applyFont="1" applyFill="1"/>
    <xf numFmtId="168" fontId="49" fillId="0" borderId="0" xfId="0" applyNumberFormat="1" applyFont="1" applyAlignment="1">
      <alignment horizontal="center"/>
    </xf>
    <xf numFmtId="0" fontId="49" fillId="0" borderId="27" xfId="0" applyFont="1" applyFill="1" applyBorder="1" applyAlignment="1">
      <alignment horizontal="center"/>
    </xf>
    <xf numFmtId="169" fontId="49" fillId="0" borderId="0" xfId="0" applyNumberFormat="1" applyFont="1" applyFill="1" applyAlignment="1">
      <alignment horizontal="center"/>
    </xf>
    <xf numFmtId="44" fontId="49" fillId="0" borderId="0" xfId="0" applyNumberFormat="1" applyFont="1" applyFill="1" applyAlignment="1">
      <alignment horizontal="center"/>
    </xf>
    <xf numFmtId="165" fontId="49" fillId="6" borderId="45" xfId="0" applyNumberFormat="1" applyFont="1" applyFill="1" applyBorder="1"/>
    <xf numFmtId="165" fontId="49" fillId="6" borderId="46" xfId="0" applyNumberFormat="1" applyFont="1" applyFill="1" applyBorder="1"/>
    <xf numFmtId="165" fontId="49" fillId="6" borderId="47" xfId="0" applyNumberFormat="1" applyFont="1" applyFill="1" applyBorder="1"/>
    <xf numFmtId="165" fontId="49" fillId="6" borderId="48" xfId="0" applyNumberFormat="1" applyFont="1" applyFill="1" applyBorder="1"/>
    <xf numFmtId="44" fontId="49" fillId="0" borderId="0" xfId="0" applyNumberFormat="1" applyFont="1" applyFill="1" applyBorder="1" applyAlignment="1">
      <alignment horizontal="center"/>
    </xf>
    <xf numFmtId="165" fontId="49" fillId="6" borderId="49" xfId="0" applyNumberFormat="1" applyFont="1" applyFill="1" applyBorder="1"/>
    <xf numFmtId="165" fontId="49" fillId="6" borderId="50" xfId="0" applyNumberFormat="1" applyFont="1" applyFill="1" applyBorder="1"/>
    <xf numFmtId="0" fontId="53" fillId="0" borderId="0" xfId="0" applyFont="1" applyFill="1"/>
    <xf numFmtId="0" fontId="53" fillId="0" borderId="0" xfId="0" applyFont="1" applyFill="1" applyAlignment="1">
      <alignment horizontal="center"/>
    </xf>
    <xf numFmtId="0" fontId="53" fillId="0" borderId="27" xfId="0" applyFont="1" applyFill="1" applyBorder="1"/>
    <xf numFmtId="0" fontId="53" fillId="0" borderId="27" xfId="0" applyFont="1" applyFill="1" applyBorder="1" applyAlignment="1">
      <alignment horizontal="center"/>
    </xf>
    <xf numFmtId="0" fontId="53" fillId="0" borderId="0" xfId="0" applyFont="1" applyFill="1" applyBorder="1"/>
    <xf numFmtId="0" fontId="54" fillId="0" borderId="0" xfId="0" applyFont="1"/>
    <xf numFmtId="0" fontId="53" fillId="0" borderId="0" xfId="0" applyFont="1"/>
    <xf numFmtId="9" fontId="53" fillId="0" borderId="0" xfId="0" applyNumberFormat="1" applyFont="1" applyAlignment="1">
      <alignment horizontal="center"/>
    </xf>
    <xf numFmtId="10" fontId="53" fillId="0" borderId="0" xfId="0" applyNumberFormat="1" applyFont="1" applyAlignment="1">
      <alignment horizontal="center"/>
    </xf>
    <xf numFmtId="168" fontId="53" fillId="0" borderId="0" xfId="0" applyNumberFormat="1" applyFont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68" fontId="53" fillId="0" borderId="0" xfId="0" applyNumberFormat="1" applyFont="1" applyFill="1" applyBorder="1" applyAlignment="1">
      <alignment horizontal="center"/>
    </xf>
    <xf numFmtId="0" fontId="53" fillId="0" borderId="0" xfId="0" applyFont="1" applyBorder="1" applyAlignment="1">
      <alignment horizontal="center"/>
    </xf>
    <xf numFmtId="0" fontId="45" fillId="7" borderId="0" xfId="0" applyFont="1" applyFill="1"/>
    <xf numFmtId="0" fontId="0" fillId="7" borderId="0" xfId="0" applyFill="1"/>
    <xf numFmtId="3" fontId="0" fillId="6" borderId="37" xfId="0" quotePrefix="1" applyNumberFormat="1" applyFill="1" applyBorder="1" applyAlignment="1">
      <alignment horizontal="right"/>
    </xf>
    <xf numFmtId="3" fontId="0" fillId="6" borderId="38" xfId="0" applyNumberFormat="1" applyFill="1" applyBorder="1" applyAlignment="1">
      <alignment horizontal="right"/>
    </xf>
    <xf numFmtId="3" fontId="0" fillId="6" borderId="39" xfId="0" applyNumberForma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164" fontId="3" fillId="2" borderId="24" xfId="0" applyNumberFormat="1" applyFont="1" applyFill="1" applyBorder="1" applyAlignment="1">
      <alignment horizontal="right"/>
    </xf>
    <xf numFmtId="164" fontId="3" fillId="2" borderId="14" xfId="0" applyNumberFormat="1" applyFont="1" applyFill="1" applyBorder="1" applyAlignment="1">
      <alignment horizontal="right"/>
    </xf>
    <xf numFmtId="164" fontId="3" fillId="2" borderId="15" xfId="0" applyNumberFormat="1" applyFont="1" applyFill="1" applyBorder="1" applyAlignment="1">
      <alignment horizontal="right"/>
    </xf>
    <xf numFmtId="164" fontId="3" fillId="2" borderId="16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168" fontId="0" fillId="6" borderId="46" xfId="0" applyNumberFormat="1" applyFont="1" applyFill="1" applyBorder="1" applyAlignment="1">
      <alignment horizontal="right"/>
    </xf>
    <xf numFmtId="168" fontId="0" fillId="6" borderId="48" xfId="0" applyNumberFormat="1" applyFont="1" applyFill="1" applyBorder="1" applyAlignment="1">
      <alignment horizontal="right"/>
    </xf>
    <xf numFmtId="168" fontId="0" fillId="6" borderId="50" xfId="0" applyNumberFormat="1" applyFont="1" applyFill="1" applyBorder="1" applyAlignment="1">
      <alignment horizontal="right"/>
    </xf>
    <xf numFmtId="2" fontId="0" fillId="6" borderId="45" xfId="0" applyNumberFormat="1" applyFill="1" applyBorder="1" applyAlignment="1">
      <alignment horizontal="right"/>
    </xf>
    <xf numFmtId="2" fontId="0" fillId="6" borderId="47" xfId="0" applyNumberFormat="1" applyFill="1" applyBorder="1" applyAlignment="1">
      <alignment horizontal="right"/>
    </xf>
    <xf numFmtId="2" fontId="0" fillId="6" borderId="49" xfId="0" applyNumberFormat="1" applyFill="1" applyBorder="1" applyAlignment="1">
      <alignment horizontal="right"/>
    </xf>
    <xf numFmtId="164" fontId="49" fillId="6" borderId="37" xfId="0" applyNumberFormat="1" applyFont="1" applyFill="1" applyBorder="1" applyAlignment="1">
      <alignment horizontal="right"/>
    </xf>
    <xf numFmtId="164" fontId="49" fillId="6" borderId="38" xfId="0" applyNumberFormat="1" applyFont="1" applyFill="1" applyBorder="1" applyAlignment="1">
      <alignment horizontal="right"/>
    </xf>
    <xf numFmtId="164" fontId="49" fillId="6" borderId="39" xfId="0" applyNumberFormat="1" applyFont="1" applyFill="1" applyBorder="1" applyAlignment="1">
      <alignment horizontal="right"/>
    </xf>
    <xf numFmtId="164" fontId="5" fillId="2" borderId="44" xfId="0" applyNumberFormat="1" applyFont="1" applyFill="1" applyBorder="1" applyAlignment="1">
      <alignment horizontal="right"/>
    </xf>
    <xf numFmtId="164" fontId="3" fillId="2" borderId="44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164" fontId="3" fillId="2" borderId="22" xfId="0" applyNumberFormat="1" applyFont="1" applyFill="1" applyBorder="1" applyAlignment="1">
      <alignment horizontal="right"/>
    </xf>
    <xf numFmtId="0" fontId="49" fillId="0" borderId="36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9" fillId="0" borderId="36" xfId="0" applyFont="1" applyFill="1" applyBorder="1" applyAlignment="1">
      <alignment horizontal="center"/>
    </xf>
    <xf numFmtId="172" fontId="34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</cellXfs>
  <cellStyles count="1">
    <cellStyle name="Normal" xfId="0" builtinId="0"/>
  </cellStyles>
  <dxfs count="1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FF99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rgb="FFFFFF99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10</xdr:row>
      <xdr:rowOff>9525</xdr:rowOff>
    </xdr:from>
    <xdr:to>
      <xdr:col>6</xdr:col>
      <xdr:colOff>9525</xdr:colOff>
      <xdr:row>24</xdr:row>
      <xdr:rowOff>190500</xdr:rowOff>
    </xdr:to>
    <xdr:sp macro="" textlink="">
      <xdr:nvSpPr>
        <xdr:cNvPr id="3" name="Right Brace 2"/>
        <xdr:cNvSpPr/>
      </xdr:nvSpPr>
      <xdr:spPr>
        <a:xfrm>
          <a:off x="6686550" y="1924050"/>
          <a:ext cx="609600" cy="2847975"/>
        </a:xfrm>
        <a:prstGeom prst="rightBrace">
          <a:avLst/>
        </a:prstGeom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5"/>
  <sheetViews>
    <sheetView tabSelected="1" workbookViewId="0">
      <selection activeCell="E18" sqref="E18"/>
    </sheetView>
  </sheetViews>
  <sheetFormatPr defaultRowHeight="15" x14ac:dyDescent="0.25"/>
  <cols>
    <col min="1" max="16384" width="9.140625" style="416"/>
  </cols>
  <sheetData>
    <row r="15" spans="1:1" ht="15.75" x14ac:dyDescent="0.25">
      <c r="A15" s="415" t="s">
        <v>352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4.9989318521683403E-2"/>
  </sheetPr>
  <dimension ref="A1:Z90"/>
  <sheetViews>
    <sheetView zoomScaleNormal="100" workbookViewId="0">
      <selection sqref="A1:XFD1048576"/>
    </sheetView>
  </sheetViews>
  <sheetFormatPr defaultRowHeight="15" x14ac:dyDescent="0.25"/>
  <cols>
    <col min="1" max="1" width="3" bestFit="1" customWidth="1"/>
    <col min="2" max="2" width="6.7109375" bestFit="1" customWidth="1"/>
    <col min="3" max="3" width="24.28515625" bestFit="1" customWidth="1"/>
    <col min="4" max="5" width="9.28515625" bestFit="1" customWidth="1"/>
    <col min="6" max="6" width="12.7109375" bestFit="1" customWidth="1"/>
    <col min="7" max="7" width="14.85546875" bestFit="1" customWidth="1"/>
    <col min="9" max="9" width="3" hidden="1" customWidth="1"/>
    <col min="10" max="10" width="9.140625" hidden="1" customWidth="1"/>
    <col min="11" max="11" width="24.28515625" hidden="1" customWidth="1"/>
    <col min="12" max="12" width="9.28515625" hidden="1" customWidth="1"/>
    <col min="13" max="13" width="29.7109375" hidden="1" customWidth="1"/>
    <col min="14" max="14" width="13.5703125" hidden="1" customWidth="1"/>
    <col min="15" max="15" width="14.28515625" hidden="1" customWidth="1"/>
    <col min="16" max="16" width="0" hidden="1" customWidth="1"/>
    <col min="17" max="17" width="11.42578125" bestFit="1" customWidth="1"/>
    <col min="19" max="19" width="24.7109375" customWidth="1"/>
    <col min="20" max="21" width="11.28515625" bestFit="1" customWidth="1"/>
    <col min="22" max="22" width="9.28515625" bestFit="1" customWidth="1"/>
    <col min="23" max="23" width="11.28515625" bestFit="1" customWidth="1"/>
    <col min="24" max="24" width="8.7109375" bestFit="1" customWidth="1"/>
    <col min="25" max="25" width="11.28515625" bestFit="1" customWidth="1"/>
    <col min="26" max="26" width="9.28515625" bestFit="1" customWidth="1"/>
  </cols>
  <sheetData>
    <row r="1" spans="1:26" ht="18" x14ac:dyDescent="0.25">
      <c r="A1" s="175"/>
      <c r="B1" s="176" t="s">
        <v>140</v>
      </c>
      <c r="C1" s="176"/>
      <c r="D1" s="176"/>
      <c r="E1" s="176"/>
      <c r="F1" s="176"/>
    </row>
    <row r="2" spans="1:26" ht="18" x14ac:dyDescent="0.25">
      <c r="A2" s="175"/>
      <c r="B2" s="177" t="s">
        <v>141</v>
      </c>
      <c r="C2" s="176"/>
      <c r="D2" s="176"/>
      <c r="E2" s="176"/>
      <c r="F2" s="176"/>
    </row>
    <row r="3" spans="1:26" x14ac:dyDescent="0.25">
      <c r="A3" s="175"/>
      <c r="B3" s="178" t="s">
        <v>142</v>
      </c>
      <c r="C3" s="178"/>
      <c r="D3" s="178"/>
      <c r="E3" s="178"/>
      <c r="F3" s="178"/>
    </row>
    <row r="4" spans="1:26" x14ac:dyDescent="0.25">
      <c r="A4" s="175"/>
      <c r="B4" s="175"/>
      <c r="C4" s="179"/>
      <c r="D4" s="175"/>
      <c r="E4" s="180"/>
      <c r="F4" s="175"/>
    </row>
    <row r="5" spans="1:26" ht="18" x14ac:dyDescent="0.25">
      <c r="A5" s="175"/>
      <c r="B5" s="175"/>
      <c r="C5" s="179"/>
      <c r="D5" s="181" t="s">
        <v>143</v>
      </c>
      <c r="E5" s="182"/>
      <c r="F5" s="182"/>
      <c r="I5" s="175"/>
      <c r="J5" s="175"/>
      <c r="K5" s="179"/>
      <c r="L5" s="181" t="s">
        <v>213</v>
      </c>
      <c r="M5" s="182"/>
      <c r="N5" s="182"/>
      <c r="O5" s="208"/>
      <c r="Y5" s="332"/>
      <c r="Z5" s="332"/>
    </row>
    <row r="6" spans="1:26" ht="15.75" x14ac:dyDescent="0.25">
      <c r="A6" s="175"/>
      <c r="B6" s="175"/>
      <c r="C6" s="179"/>
      <c r="D6" s="181" t="s">
        <v>144</v>
      </c>
      <c r="E6" s="183"/>
      <c r="F6" s="184"/>
      <c r="I6" s="175"/>
      <c r="J6" s="175"/>
      <c r="K6" s="179"/>
      <c r="L6" s="181" t="s">
        <v>214</v>
      </c>
      <c r="M6" s="183"/>
      <c r="N6" s="184"/>
      <c r="O6" s="209"/>
    </row>
    <row r="7" spans="1:26" x14ac:dyDescent="0.25">
      <c r="A7" s="175"/>
      <c r="B7" s="185" t="s">
        <v>145</v>
      </c>
      <c r="C7" s="186" t="s">
        <v>146</v>
      </c>
      <c r="D7" s="187" t="s">
        <v>147</v>
      </c>
      <c r="E7" s="188" t="s">
        <v>148</v>
      </c>
      <c r="F7" s="188" t="s">
        <v>15</v>
      </c>
      <c r="I7" s="175"/>
      <c r="J7" s="185" t="s">
        <v>145</v>
      </c>
      <c r="K7" s="186" t="s">
        <v>146</v>
      </c>
      <c r="L7" s="187" t="s">
        <v>147</v>
      </c>
      <c r="M7" s="188" t="s">
        <v>212</v>
      </c>
      <c r="N7" s="188" t="s">
        <v>15</v>
      </c>
      <c r="O7" s="210"/>
    </row>
    <row r="8" spans="1:26" x14ac:dyDescent="0.25">
      <c r="A8" s="175">
        <v>1</v>
      </c>
      <c r="B8" s="189">
        <v>555</v>
      </c>
      <c r="C8" s="179" t="s">
        <v>149</v>
      </c>
      <c r="D8" s="190">
        <v>0</v>
      </c>
      <c r="E8" s="191">
        <v>0</v>
      </c>
      <c r="F8" s="192">
        <v>0</v>
      </c>
      <c r="G8" s="223" t="s">
        <v>37</v>
      </c>
      <c r="I8" s="175">
        <v>1</v>
      </c>
      <c r="J8" s="189" t="s">
        <v>150</v>
      </c>
      <c r="K8" s="179" t="s">
        <v>149</v>
      </c>
      <c r="L8" s="190">
        <v>0</v>
      </c>
      <c r="M8" s="191">
        <v>0</v>
      </c>
      <c r="N8" s="192">
        <v>0</v>
      </c>
      <c r="O8" s="211" t="s">
        <v>37</v>
      </c>
    </row>
    <row r="9" spans="1:26" x14ac:dyDescent="0.25">
      <c r="A9" s="175">
        <v>2</v>
      </c>
      <c r="B9" s="189" t="s">
        <v>150</v>
      </c>
      <c r="C9" s="179" t="s">
        <v>151</v>
      </c>
      <c r="D9" s="193">
        <v>0</v>
      </c>
      <c r="E9" s="194">
        <v>0</v>
      </c>
      <c r="F9" s="195">
        <v>0</v>
      </c>
      <c r="G9" s="223" t="s">
        <v>37</v>
      </c>
      <c r="I9" s="175">
        <v>2</v>
      </c>
      <c r="J9" s="189" t="s">
        <v>150</v>
      </c>
      <c r="K9" s="179" t="s">
        <v>151</v>
      </c>
      <c r="L9" s="193">
        <v>0</v>
      </c>
      <c r="M9" s="194">
        <v>0</v>
      </c>
      <c r="N9" s="195">
        <v>0</v>
      </c>
      <c r="O9" s="211" t="s">
        <v>37</v>
      </c>
    </row>
    <row r="10" spans="1:26" x14ac:dyDescent="0.25">
      <c r="A10" s="175">
        <v>3</v>
      </c>
      <c r="B10" s="189" t="s">
        <v>150</v>
      </c>
      <c r="C10" s="179" t="s">
        <v>152</v>
      </c>
      <c r="D10" s="193">
        <v>0</v>
      </c>
      <c r="E10" s="194">
        <v>0</v>
      </c>
      <c r="F10" s="195">
        <v>0</v>
      </c>
      <c r="G10" s="223" t="s">
        <v>37</v>
      </c>
      <c r="I10" s="175">
        <v>3</v>
      </c>
      <c r="J10" s="189" t="s">
        <v>150</v>
      </c>
      <c r="K10" s="179" t="s">
        <v>152</v>
      </c>
      <c r="L10" s="193">
        <v>0</v>
      </c>
      <c r="M10" s="194">
        <v>0</v>
      </c>
      <c r="N10" s="195">
        <v>0</v>
      </c>
      <c r="O10" s="211" t="s">
        <v>37</v>
      </c>
    </row>
    <row r="11" spans="1:26" x14ac:dyDescent="0.25">
      <c r="A11" s="175">
        <v>4</v>
      </c>
      <c r="B11" s="189" t="s">
        <v>150</v>
      </c>
      <c r="C11" s="179" t="s">
        <v>153</v>
      </c>
      <c r="D11" s="193">
        <v>0</v>
      </c>
      <c r="E11" s="194">
        <v>0</v>
      </c>
      <c r="F11" s="195">
        <v>0</v>
      </c>
      <c r="G11" s="223" t="s">
        <v>37</v>
      </c>
      <c r="I11" s="175">
        <v>4</v>
      </c>
      <c r="J11" s="189" t="s">
        <v>150</v>
      </c>
      <c r="K11" s="179" t="s">
        <v>153</v>
      </c>
      <c r="L11" s="193">
        <v>0</v>
      </c>
      <c r="M11" s="194">
        <v>0</v>
      </c>
      <c r="N11" s="195">
        <v>0</v>
      </c>
      <c r="O11" s="211" t="s">
        <v>37</v>
      </c>
    </row>
    <row r="12" spans="1:26" x14ac:dyDescent="0.25">
      <c r="A12" s="175">
        <v>5</v>
      </c>
      <c r="B12" s="189" t="s">
        <v>150</v>
      </c>
      <c r="C12" s="179" t="s">
        <v>154</v>
      </c>
      <c r="D12" s="193">
        <v>0</v>
      </c>
      <c r="E12" s="194">
        <v>0</v>
      </c>
      <c r="F12" s="195">
        <v>0</v>
      </c>
      <c r="G12" s="223" t="s">
        <v>37</v>
      </c>
      <c r="I12" s="175">
        <v>5</v>
      </c>
      <c r="J12" s="189">
        <v>555</v>
      </c>
      <c r="K12" s="179" t="s">
        <v>154</v>
      </c>
      <c r="L12" s="193">
        <v>0</v>
      </c>
      <c r="M12" s="194">
        <v>0</v>
      </c>
      <c r="N12" s="195">
        <v>0</v>
      </c>
      <c r="O12" s="211" t="s">
        <v>37</v>
      </c>
    </row>
    <row r="13" spans="1:26" x14ac:dyDescent="0.25">
      <c r="A13" s="175">
        <v>6</v>
      </c>
      <c r="B13" s="189" t="s">
        <v>150</v>
      </c>
      <c r="C13" s="179" t="s">
        <v>155</v>
      </c>
      <c r="D13" s="193">
        <v>0</v>
      </c>
      <c r="E13" s="194">
        <v>29288.942222523379</v>
      </c>
      <c r="F13" s="195">
        <v>29288.942222523379</v>
      </c>
      <c r="G13" s="223" t="s">
        <v>37</v>
      </c>
      <c r="I13" s="175">
        <v>6</v>
      </c>
      <c r="J13" s="189" t="s">
        <v>150</v>
      </c>
      <c r="K13" s="179" t="s">
        <v>155</v>
      </c>
      <c r="L13" s="193">
        <v>0</v>
      </c>
      <c r="M13" s="194">
        <v>29255.232881942793</v>
      </c>
      <c r="N13" s="195">
        <v>29255.232881942793</v>
      </c>
      <c r="O13" s="211" t="s">
        <v>37</v>
      </c>
    </row>
    <row r="14" spans="1:26" x14ac:dyDescent="0.25">
      <c r="A14" s="175">
        <v>7</v>
      </c>
      <c r="B14" s="189" t="s">
        <v>150</v>
      </c>
      <c r="C14" s="179" t="s">
        <v>156</v>
      </c>
      <c r="D14" s="193">
        <v>0</v>
      </c>
      <c r="E14" s="194">
        <v>22346.793910660897</v>
      </c>
      <c r="F14" s="195">
        <v>22346.793910660897</v>
      </c>
      <c r="G14" s="223" t="s">
        <v>37</v>
      </c>
      <c r="I14" s="175">
        <v>7</v>
      </c>
      <c r="J14" s="189" t="s">
        <v>150</v>
      </c>
      <c r="K14" s="179" t="s">
        <v>156</v>
      </c>
      <c r="L14" s="193">
        <v>0</v>
      </c>
      <c r="M14" s="194">
        <v>22145.687412200925</v>
      </c>
      <c r="N14" s="195">
        <v>22145.687412200925</v>
      </c>
      <c r="O14" s="211" t="s">
        <v>37</v>
      </c>
    </row>
    <row r="15" spans="1:26" x14ac:dyDescent="0.25">
      <c r="A15" s="175">
        <v>8</v>
      </c>
      <c r="B15" s="189" t="s">
        <v>150</v>
      </c>
      <c r="C15" s="179" t="s">
        <v>157</v>
      </c>
      <c r="D15" s="193">
        <v>0</v>
      </c>
      <c r="E15" s="194">
        <v>-1955.7406383553848</v>
      </c>
      <c r="F15" s="195">
        <v>-1955.7406383553848</v>
      </c>
      <c r="G15" s="223" t="s">
        <v>210</v>
      </c>
      <c r="I15" s="175">
        <v>8</v>
      </c>
      <c r="J15" s="189" t="s">
        <v>150</v>
      </c>
      <c r="K15" s="212" t="s">
        <v>157</v>
      </c>
      <c r="L15" s="193">
        <v>0</v>
      </c>
      <c r="M15" s="194">
        <v>-3513.0323643665488</v>
      </c>
      <c r="N15" s="213">
        <v>-3513.0323643665488</v>
      </c>
      <c r="O15" s="214" t="s">
        <v>210</v>
      </c>
      <c r="P15" s="239">
        <v>-1557.291726011164</v>
      </c>
    </row>
    <row r="16" spans="1:26" x14ac:dyDescent="0.25">
      <c r="A16" s="175">
        <v>9</v>
      </c>
      <c r="B16" s="189" t="s">
        <v>150</v>
      </c>
      <c r="C16" s="179" t="s">
        <v>158</v>
      </c>
      <c r="D16" s="193">
        <v>0</v>
      </c>
      <c r="E16" s="194">
        <v>17086.608719236232</v>
      </c>
      <c r="F16" s="195">
        <v>17086.608719236232</v>
      </c>
      <c r="G16" s="223" t="s">
        <v>37</v>
      </c>
      <c r="I16" s="175">
        <v>9</v>
      </c>
      <c r="J16" s="189" t="s">
        <v>150</v>
      </c>
      <c r="K16" s="179" t="s">
        <v>158</v>
      </c>
      <c r="L16" s="193">
        <v>0</v>
      </c>
      <c r="M16" s="194">
        <v>16212.111812114048</v>
      </c>
      <c r="N16" s="195">
        <v>16212.111812114048</v>
      </c>
      <c r="O16" s="211" t="s">
        <v>37</v>
      </c>
    </row>
    <row r="17" spans="1:16" x14ac:dyDescent="0.25">
      <c r="A17" s="175">
        <v>10</v>
      </c>
      <c r="B17" s="189">
        <v>501</v>
      </c>
      <c r="C17" s="179" t="s">
        <v>159</v>
      </c>
      <c r="D17" s="193">
        <v>39920.426557142862</v>
      </c>
      <c r="E17" s="194">
        <v>8577.0086135952661</v>
      </c>
      <c r="F17" s="195">
        <v>48497.435170738128</v>
      </c>
      <c r="G17" s="223" t="s">
        <v>37</v>
      </c>
      <c r="I17" s="175">
        <v>10</v>
      </c>
      <c r="J17" s="189">
        <v>501</v>
      </c>
      <c r="K17" s="179" t="s">
        <v>159</v>
      </c>
      <c r="L17" s="193">
        <v>37971.139361428592</v>
      </c>
      <c r="M17" s="194">
        <v>9352.652993166641</v>
      </c>
      <c r="N17" s="195">
        <v>47323.792354595236</v>
      </c>
      <c r="O17" s="211" t="s">
        <v>37</v>
      </c>
    </row>
    <row r="18" spans="1:16" x14ac:dyDescent="0.25">
      <c r="A18" s="175">
        <v>11</v>
      </c>
      <c r="B18" s="189">
        <v>501</v>
      </c>
      <c r="C18" s="179" t="s">
        <v>160</v>
      </c>
      <c r="D18" s="193">
        <v>39563.989957142861</v>
      </c>
      <c r="E18" s="194">
        <v>8581.2809403683314</v>
      </c>
      <c r="F18" s="195">
        <v>48145.270897511189</v>
      </c>
      <c r="G18" s="223" t="s">
        <v>37</v>
      </c>
      <c r="I18" s="175">
        <v>11</v>
      </c>
      <c r="J18" s="189">
        <v>501</v>
      </c>
      <c r="K18" s="179" t="s">
        <v>160</v>
      </c>
      <c r="L18" s="193">
        <v>35876.434241428571</v>
      </c>
      <c r="M18" s="194">
        <v>8742.1869268192349</v>
      </c>
      <c r="N18" s="195">
        <v>44618.621168247802</v>
      </c>
      <c r="O18" s="211" t="s">
        <v>37</v>
      </c>
    </row>
    <row r="19" spans="1:16" x14ac:dyDescent="0.25">
      <c r="A19" s="175">
        <v>12</v>
      </c>
      <c r="B19" s="189"/>
      <c r="C19" s="196"/>
      <c r="D19" s="193"/>
      <c r="E19" s="194"/>
      <c r="F19" s="195"/>
      <c r="G19" s="223">
        <v>0</v>
      </c>
      <c r="I19" s="175">
        <v>12</v>
      </c>
      <c r="J19" s="189">
        <v>555</v>
      </c>
      <c r="K19" s="196" t="s">
        <v>215</v>
      </c>
      <c r="L19" s="193">
        <v>0</v>
      </c>
      <c r="M19" s="194">
        <v>0</v>
      </c>
      <c r="N19" s="195">
        <v>0</v>
      </c>
      <c r="O19" s="211"/>
    </row>
    <row r="20" spans="1:16" x14ac:dyDescent="0.25">
      <c r="A20" s="175">
        <v>13</v>
      </c>
      <c r="B20" s="189">
        <v>547</v>
      </c>
      <c r="C20" s="179" t="s">
        <v>161</v>
      </c>
      <c r="D20" s="193">
        <v>38765.203614621998</v>
      </c>
      <c r="E20" s="194">
        <v>0</v>
      </c>
      <c r="F20" s="195">
        <v>38765.203614621998</v>
      </c>
      <c r="G20" s="223" t="s">
        <v>211</v>
      </c>
      <c r="I20" s="175">
        <v>13</v>
      </c>
      <c r="J20" s="189">
        <v>547</v>
      </c>
      <c r="K20" s="215" t="s">
        <v>161</v>
      </c>
      <c r="L20" s="193">
        <v>31720.848810674386</v>
      </c>
      <c r="M20" s="194">
        <v>0</v>
      </c>
      <c r="N20" s="216">
        <v>31720.848810674386</v>
      </c>
      <c r="O20" s="217" t="s">
        <v>211</v>
      </c>
      <c r="P20" s="241">
        <v>-7044.3548039476118</v>
      </c>
    </row>
    <row r="21" spans="1:16" x14ac:dyDescent="0.25">
      <c r="A21" s="175">
        <v>14</v>
      </c>
      <c r="B21" s="189">
        <v>547</v>
      </c>
      <c r="C21" s="179" t="s">
        <v>162</v>
      </c>
      <c r="D21" s="193">
        <v>43433.034713709429</v>
      </c>
      <c r="E21" s="194">
        <v>0</v>
      </c>
      <c r="F21" s="195">
        <v>43433.034713709429</v>
      </c>
      <c r="G21" s="223" t="s">
        <v>211</v>
      </c>
      <c r="I21" s="175">
        <v>14</v>
      </c>
      <c r="J21" s="189">
        <v>547</v>
      </c>
      <c r="K21" s="215" t="s">
        <v>162</v>
      </c>
      <c r="L21" s="193">
        <v>36903.993176912576</v>
      </c>
      <c r="M21" s="194">
        <v>0</v>
      </c>
      <c r="N21" s="216">
        <v>36903.993176912576</v>
      </c>
      <c r="O21" s="217" t="s">
        <v>211</v>
      </c>
      <c r="P21" s="241">
        <v>-6529.0415367968526</v>
      </c>
    </row>
    <row r="22" spans="1:16" x14ac:dyDescent="0.25">
      <c r="A22" s="175">
        <v>15</v>
      </c>
      <c r="B22" s="189">
        <v>547</v>
      </c>
      <c r="C22" s="179" t="s">
        <v>60</v>
      </c>
      <c r="D22" s="193">
        <v>13156.817985714288</v>
      </c>
      <c r="E22" s="194">
        <v>0</v>
      </c>
      <c r="F22" s="195">
        <v>13156.817985714288</v>
      </c>
      <c r="G22" s="223" t="s">
        <v>211</v>
      </c>
      <c r="I22" s="175">
        <v>15</v>
      </c>
      <c r="J22" s="189">
        <v>547</v>
      </c>
      <c r="K22" s="215" t="s">
        <v>60</v>
      </c>
      <c r="L22" s="193">
        <v>11008.631925142854</v>
      </c>
      <c r="M22" s="194">
        <v>0</v>
      </c>
      <c r="N22" s="216">
        <v>11008.631925142854</v>
      </c>
      <c r="O22" s="217" t="s">
        <v>211</v>
      </c>
      <c r="P22" s="241">
        <v>-2148.1860605714337</v>
      </c>
    </row>
    <row r="23" spans="1:16" x14ac:dyDescent="0.25">
      <c r="A23" s="175">
        <v>16</v>
      </c>
      <c r="B23" s="189">
        <v>547</v>
      </c>
      <c r="C23" s="179" t="s">
        <v>163</v>
      </c>
      <c r="D23" s="193">
        <v>6449.8584428122849</v>
      </c>
      <c r="E23" s="194">
        <v>0</v>
      </c>
      <c r="F23" s="195">
        <v>6449.8584428122849</v>
      </c>
      <c r="G23" s="223" t="s">
        <v>211</v>
      </c>
      <c r="I23" s="175">
        <v>16</v>
      </c>
      <c r="J23" s="189">
        <v>547</v>
      </c>
      <c r="K23" s="215" t="s">
        <v>163</v>
      </c>
      <c r="L23" s="193">
        <v>5222.0628523025716</v>
      </c>
      <c r="M23" s="194">
        <v>0</v>
      </c>
      <c r="N23" s="216">
        <v>5222.0628523025716</v>
      </c>
      <c r="O23" s="217" t="s">
        <v>211</v>
      </c>
      <c r="P23" s="241">
        <v>-1227.7955905097133</v>
      </c>
    </row>
    <row r="24" spans="1:16" x14ac:dyDescent="0.25">
      <c r="A24" s="175">
        <v>17</v>
      </c>
      <c r="B24" s="189">
        <v>547</v>
      </c>
      <c r="C24" s="179" t="s">
        <v>164</v>
      </c>
      <c r="D24" s="193">
        <v>8397.5604475714263</v>
      </c>
      <c r="E24" s="194">
        <v>0</v>
      </c>
      <c r="F24" s="195">
        <v>8397.5604475714263</v>
      </c>
      <c r="G24" s="223" t="s">
        <v>211</v>
      </c>
      <c r="I24" s="175">
        <v>17</v>
      </c>
      <c r="J24" s="189">
        <v>547</v>
      </c>
      <c r="K24" s="215" t="s">
        <v>164</v>
      </c>
      <c r="L24" s="193">
        <v>7211.8895480000001</v>
      </c>
      <c r="M24" s="194">
        <v>0</v>
      </c>
      <c r="N24" s="216">
        <v>7211.8895480000001</v>
      </c>
      <c r="O24" s="217" t="s">
        <v>211</v>
      </c>
      <c r="P24" s="241">
        <v>-1185.6708995714262</v>
      </c>
    </row>
    <row r="25" spans="1:16" x14ac:dyDescent="0.25">
      <c r="A25" s="175">
        <v>18</v>
      </c>
      <c r="B25" s="189">
        <v>547</v>
      </c>
      <c r="C25" s="179" t="s">
        <v>165</v>
      </c>
      <c r="D25" s="193">
        <v>202.15855114142857</v>
      </c>
      <c r="E25" s="194">
        <v>0</v>
      </c>
      <c r="F25" s="195">
        <v>202.15855114142857</v>
      </c>
      <c r="G25" s="223" t="s">
        <v>211</v>
      </c>
      <c r="I25" s="175">
        <v>18</v>
      </c>
      <c r="J25" s="189">
        <v>547</v>
      </c>
      <c r="K25" s="215" t="s">
        <v>165</v>
      </c>
      <c r="L25" s="193">
        <v>378.7291210481286</v>
      </c>
      <c r="M25" s="194">
        <v>0</v>
      </c>
      <c r="N25" s="216">
        <v>378.7291210481286</v>
      </c>
      <c r="O25" s="217" t="s">
        <v>211</v>
      </c>
      <c r="P25" s="241">
        <v>176.57056990670003</v>
      </c>
    </row>
    <row r="26" spans="1:16" x14ac:dyDescent="0.25">
      <c r="A26" s="175">
        <v>19</v>
      </c>
      <c r="B26" s="189">
        <v>547</v>
      </c>
      <c r="C26" s="179" t="s">
        <v>166</v>
      </c>
      <c r="D26" s="193">
        <v>3021.979568446</v>
      </c>
      <c r="E26" s="194">
        <v>0</v>
      </c>
      <c r="F26" s="195">
        <v>3021.979568446</v>
      </c>
      <c r="G26" s="223" t="s">
        <v>211</v>
      </c>
      <c r="I26" s="175">
        <v>19</v>
      </c>
      <c r="J26" s="189">
        <v>547</v>
      </c>
      <c r="K26" s="215" t="s">
        <v>166</v>
      </c>
      <c r="L26" s="193">
        <v>2352.2537249743714</v>
      </c>
      <c r="M26" s="194">
        <v>0</v>
      </c>
      <c r="N26" s="216">
        <v>2352.2537249743714</v>
      </c>
      <c r="O26" s="217" t="s">
        <v>211</v>
      </c>
      <c r="P26" s="241">
        <v>-669.72584347162865</v>
      </c>
    </row>
    <row r="27" spans="1:16" x14ac:dyDescent="0.25">
      <c r="A27" s="175">
        <v>20</v>
      </c>
      <c r="B27" s="189">
        <v>547</v>
      </c>
      <c r="C27" s="179" t="s">
        <v>167</v>
      </c>
      <c r="D27" s="193">
        <v>215.86391785314282</v>
      </c>
      <c r="E27" s="194">
        <v>0</v>
      </c>
      <c r="F27" s="195">
        <v>215.86391785314282</v>
      </c>
      <c r="G27" s="223" t="s">
        <v>211</v>
      </c>
      <c r="I27" s="175">
        <v>20</v>
      </c>
      <c r="J27" s="189">
        <v>547</v>
      </c>
      <c r="K27" s="215" t="s">
        <v>167</v>
      </c>
      <c r="L27" s="193">
        <v>394.35105145571424</v>
      </c>
      <c r="M27" s="194">
        <v>0</v>
      </c>
      <c r="N27" s="216">
        <v>394.35105145571424</v>
      </c>
      <c r="O27" s="217" t="s">
        <v>211</v>
      </c>
      <c r="P27" s="241">
        <v>178.48713360257142</v>
      </c>
    </row>
    <row r="28" spans="1:16" x14ac:dyDescent="0.25">
      <c r="A28" s="175">
        <v>21</v>
      </c>
      <c r="B28" s="189">
        <v>547</v>
      </c>
      <c r="C28" s="179" t="s">
        <v>168</v>
      </c>
      <c r="D28" s="193">
        <v>291.21631988571431</v>
      </c>
      <c r="E28" s="194">
        <v>0</v>
      </c>
      <c r="F28" s="195">
        <v>291.21631988571431</v>
      </c>
      <c r="G28" s="223" t="s">
        <v>211</v>
      </c>
      <c r="I28" s="175">
        <v>21</v>
      </c>
      <c r="J28" s="189">
        <v>547</v>
      </c>
      <c r="K28" s="215" t="s">
        <v>168</v>
      </c>
      <c r="L28" s="193">
        <v>497.73649580585715</v>
      </c>
      <c r="M28" s="194">
        <v>0</v>
      </c>
      <c r="N28" s="216">
        <v>497.73649580585715</v>
      </c>
      <c r="O28" s="217" t="s">
        <v>211</v>
      </c>
      <c r="P28" s="241">
        <v>206.52017592014283</v>
      </c>
    </row>
    <row r="29" spans="1:16" x14ac:dyDescent="0.25">
      <c r="A29" s="175">
        <v>22</v>
      </c>
      <c r="B29" s="189">
        <v>547</v>
      </c>
      <c r="C29" s="179" t="s">
        <v>169</v>
      </c>
      <c r="D29" s="193">
        <v>16568.084037661571</v>
      </c>
      <c r="E29" s="194">
        <v>0</v>
      </c>
      <c r="F29" s="195">
        <v>16568.084037661571</v>
      </c>
      <c r="G29" s="223" t="s">
        <v>211</v>
      </c>
      <c r="I29" s="175">
        <v>22</v>
      </c>
      <c r="J29" s="189">
        <v>547</v>
      </c>
      <c r="K29" s="215" t="s">
        <v>169</v>
      </c>
      <c r="L29" s="193">
        <v>13374.088664871615</v>
      </c>
      <c r="M29" s="194">
        <v>0</v>
      </c>
      <c r="N29" s="216">
        <v>13374.088664871615</v>
      </c>
      <c r="O29" s="217" t="s">
        <v>211</v>
      </c>
      <c r="P29" s="241">
        <v>-3193.9953727899556</v>
      </c>
    </row>
    <row r="30" spans="1:16" x14ac:dyDescent="0.25">
      <c r="A30" s="175">
        <v>23</v>
      </c>
      <c r="B30" s="189">
        <v>555</v>
      </c>
      <c r="C30" s="179" t="s">
        <v>170</v>
      </c>
      <c r="D30" s="193">
        <v>4.9953963674285715</v>
      </c>
      <c r="E30" s="194">
        <v>1806.9094662264515</v>
      </c>
      <c r="F30" s="195">
        <v>1811.9048625938801</v>
      </c>
      <c r="G30" s="223" t="s">
        <v>37</v>
      </c>
      <c r="I30" s="175">
        <v>23</v>
      </c>
      <c r="J30" s="189">
        <v>555</v>
      </c>
      <c r="K30" s="179" t="s">
        <v>170</v>
      </c>
      <c r="L30" s="193">
        <v>0.57042234857142859</v>
      </c>
      <c r="M30" s="194">
        <v>1794.3556142588914</v>
      </c>
      <c r="N30" s="195">
        <v>1794.9260366074627</v>
      </c>
      <c r="O30" s="211" t="s">
        <v>37</v>
      </c>
    </row>
    <row r="31" spans="1:16" x14ac:dyDescent="0.25">
      <c r="A31" s="175">
        <v>24</v>
      </c>
      <c r="B31" s="189"/>
      <c r="C31" s="179"/>
      <c r="D31" s="197">
        <v>0</v>
      </c>
      <c r="E31" s="194">
        <v>0</v>
      </c>
      <c r="F31" s="195">
        <v>0</v>
      </c>
      <c r="G31" s="223">
        <v>0</v>
      </c>
      <c r="I31" s="175">
        <v>24</v>
      </c>
      <c r="J31" s="189">
        <v>555</v>
      </c>
      <c r="K31" s="179" t="s">
        <v>216</v>
      </c>
      <c r="L31" s="197">
        <v>0</v>
      </c>
      <c r="M31" s="194">
        <v>0</v>
      </c>
      <c r="N31" s="195">
        <v>0</v>
      </c>
      <c r="O31" s="211"/>
    </row>
    <row r="32" spans="1:16" x14ac:dyDescent="0.25">
      <c r="A32" s="175">
        <v>25</v>
      </c>
      <c r="B32" s="189"/>
      <c r="C32" s="179"/>
      <c r="D32" s="197">
        <v>0</v>
      </c>
      <c r="E32" s="194">
        <v>0</v>
      </c>
      <c r="F32" s="195">
        <v>0</v>
      </c>
      <c r="G32" s="223">
        <v>0</v>
      </c>
      <c r="I32" s="175">
        <v>25</v>
      </c>
      <c r="J32" s="189">
        <v>555</v>
      </c>
      <c r="K32" s="179" t="s">
        <v>217</v>
      </c>
      <c r="L32" s="197">
        <v>0</v>
      </c>
      <c r="M32" s="194">
        <v>0</v>
      </c>
      <c r="N32" s="195">
        <v>0</v>
      </c>
      <c r="O32" s="211"/>
    </row>
    <row r="33" spans="1:16" x14ac:dyDescent="0.25">
      <c r="A33" s="175">
        <v>26</v>
      </c>
      <c r="B33" s="189"/>
      <c r="C33" s="179"/>
      <c r="D33" s="197">
        <v>0</v>
      </c>
      <c r="E33" s="194">
        <v>0</v>
      </c>
      <c r="F33" s="195">
        <v>0</v>
      </c>
      <c r="G33" s="223">
        <v>0</v>
      </c>
      <c r="I33" s="175">
        <v>26</v>
      </c>
      <c r="J33" s="189">
        <v>555</v>
      </c>
      <c r="K33" s="179" t="s">
        <v>218</v>
      </c>
      <c r="L33" s="197">
        <v>0</v>
      </c>
      <c r="M33" s="194">
        <v>0</v>
      </c>
      <c r="N33" s="195">
        <v>0</v>
      </c>
      <c r="O33" s="211"/>
    </row>
    <row r="34" spans="1:16" x14ac:dyDescent="0.25">
      <c r="A34" s="175">
        <v>27</v>
      </c>
      <c r="B34" s="189"/>
      <c r="C34" s="179"/>
      <c r="D34" s="197">
        <v>0</v>
      </c>
      <c r="E34" s="194">
        <v>0</v>
      </c>
      <c r="F34" s="195">
        <v>0</v>
      </c>
      <c r="G34" s="223">
        <v>0</v>
      </c>
      <c r="I34" s="175">
        <v>27</v>
      </c>
      <c r="J34" s="189">
        <v>555</v>
      </c>
      <c r="K34" s="179" t="s">
        <v>219</v>
      </c>
      <c r="L34" s="197">
        <v>0</v>
      </c>
      <c r="M34" s="194">
        <v>0</v>
      </c>
      <c r="N34" s="195">
        <v>0</v>
      </c>
      <c r="O34" s="211"/>
    </row>
    <row r="35" spans="1:16" x14ac:dyDescent="0.25">
      <c r="A35" s="175">
        <v>28</v>
      </c>
      <c r="B35" s="189" t="s">
        <v>171</v>
      </c>
      <c r="C35" s="179" t="s">
        <v>172</v>
      </c>
      <c r="D35" s="197">
        <v>0</v>
      </c>
      <c r="E35" s="194">
        <v>0</v>
      </c>
      <c r="F35" s="195">
        <v>0</v>
      </c>
      <c r="G35" s="223" t="s">
        <v>37</v>
      </c>
      <c r="I35" s="175">
        <v>28</v>
      </c>
      <c r="J35" s="189" t="s">
        <v>171</v>
      </c>
      <c r="K35" s="179" t="s">
        <v>172</v>
      </c>
      <c r="L35" s="197">
        <v>0</v>
      </c>
      <c r="M35" s="194">
        <v>0</v>
      </c>
      <c r="N35" s="195">
        <v>0</v>
      </c>
      <c r="O35" s="211" t="s">
        <v>37</v>
      </c>
    </row>
    <row r="36" spans="1:16" x14ac:dyDescent="0.25">
      <c r="A36" s="175">
        <v>29</v>
      </c>
      <c r="B36" s="189" t="s">
        <v>171</v>
      </c>
      <c r="C36" s="179" t="s">
        <v>173</v>
      </c>
      <c r="D36" s="197">
        <v>0</v>
      </c>
      <c r="E36" s="194">
        <v>0</v>
      </c>
      <c r="F36" s="195">
        <v>0</v>
      </c>
      <c r="G36" s="223" t="s">
        <v>37</v>
      </c>
      <c r="I36" s="175">
        <v>29</v>
      </c>
      <c r="J36" s="189" t="s">
        <v>171</v>
      </c>
      <c r="K36" s="179" t="s">
        <v>173</v>
      </c>
      <c r="L36" s="197">
        <v>0</v>
      </c>
      <c r="M36" s="194">
        <v>0</v>
      </c>
      <c r="N36" s="195">
        <v>0</v>
      </c>
      <c r="O36" s="211" t="s">
        <v>37</v>
      </c>
    </row>
    <row r="37" spans="1:16" x14ac:dyDescent="0.25">
      <c r="A37" s="175">
        <v>30</v>
      </c>
      <c r="B37" s="189" t="s">
        <v>171</v>
      </c>
      <c r="C37" s="179" t="s">
        <v>174</v>
      </c>
      <c r="D37" s="197">
        <v>0</v>
      </c>
      <c r="E37" s="194">
        <v>0</v>
      </c>
      <c r="F37" s="195">
        <v>0</v>
      </c>
      <c r="G37" s="223" t="s">
        <v>37</v>
      </c>
      <c r="I37" s="175">
        <v>30</v>
      </c>
      <c r="J37" s="189" t="s">
        <v>171</v>
      </c>
      <c r="K37" s="179" t="s">
        <v>174</v>
      </c>
      <c r="L37" s="197">
        <v>0</v>
      </c>
      <c r="M37" s="194">
        <v>0</v>
      </c>
      <c r="N37" s="195">
        <v>0</v>
      </c>
      <c r="O37" s="211" t="s">
        <v>37</v>
      </c>
    </row>
    <row r="38" spans="1:16" x14ac:dyDescent="0.25">
      <c r="A38" s="175">
        <v>31</v>
      </c>
      <c r="B38" s="189" t="s">
        <v>171</v>
      </c>
      <c r="C38" s="179" t="s">
        <v>175</v>
      </c>
      <c r="D38" s="197">
        <v>0</v>
      </c>
      <c r="E38" s="194">
        <v>0</v>
      </c>
      <c r="F38" s="195">
        <v>0</v>
      </c>
      <c r="G38" s="223" t="s">
        <v>37</v>
      </c>
      <c r="I38" s="175">
        <v>31</v>
      </c>
      <c r="J38" s="189" t="s">
        <v>171</v>
      </c>
      <c r="K38" s="179" t="s">
        <v>175</v>
      </c>
      <c r="L38" s="197">
        <v>0</v>
      </c>
      <c r="M38" s="194">
        <v>0</v>
      </c>
      <c r="N38" s="195">
        <v>0</v>
      </c>
      <c r="O38" s="211" t="s">
        <v>37</v>
      </c>
    </row>
    <row r="39" spans="1:16" x14ac:dyDescent="0.25">
      <c r="A39" s="175">
        <v>32</v>
      </c>
      <c r="B39" s="189" t="s">
        <v>171</v>
      </c>
      <c r="C39" s="179" t="s">
        <v>176</v>
      </c>
      <c r="D39" s="197">
        <v>9607.1586999999927</v>
      </c>
      <c r="E39" s="194">
        <v>0</v>
      </c>
      <c r="F39" s="195">
        <v>9607.1586999999927</v>
      </c>
      <c r="G39" s="223" t="s">
        <v>37</v>
      </c>
      <c r="I39" s="175">
        <v>32</v>
      </c>
      <c r="J39" s="189" t="s">
        <v>171</v>
      </c>
      <c r="K39" s="179" t="s">
        <v>176</v>
      </c>
      <c r="L39" s="218">
        <v>9381.8914000000004</v>
      </c>
      <c r="M39" s="219">
        <v>0</v>
      </c>
      <c r="N39" s="220">
        <v>9381.8914000000004</v>
      </c>
      <c r="O39" s="221" t="s">
        <v>37</v>
      </c>
    </row>
    <row r="40" spans="1:16" x14ac:dyDescent="0.25">
      <c r="A40" s="175">
        <v>33</v>
      </c>
      <c r="B40" s="189">
        <v>555</v>
      </c>
      <c r="C40" s="179" t="s">
        <v>177</v>
      </c>
      <c r="D40" s="197">
        <v>0</v>
      </c>
      <c r="E40" s="194">
        <v>0</v>
      </c>
      <c r="F40" s="195">
        <v>0</v>
      </c>
      <c r="G40" s="223" t="s">
        <v>37</v>
      </c>
      <c r="I40" s="175">
        <v>33</v>
      </c>
      <c r="J40" s="189">
        <v>555</v>
      </c>
      <c r="K40" s="179" t="s">
        <v>177</v>
      </c>
      <c r="L40" s="197">
        <v>0</v>
      </c>
      <c r="M40" s="194">
        <v>0</v>
      </c>
      <c r="N40" s="195">
        <v>0</v>
      </c>
      <c r="O40" s="211" t="s">
        <v>37</v>
      </c>
    </row>
    <row r="41" spans="1:16" x14ac:dyDescent="0.25">
      <c r="A41" s="175">
        <v>34</v>
      </c>
      <c r="B41" s="189">
        <v>555</v>
      </c>
      <c r="C41" s="179" t="s">
        <v>178</v>
      </c>
      <c r="D41" s="197">
        <v>12271.499999999998</v>
      </c>
      <c r="E41" s="194">
        <v>0</v>
      </c>
      <c r="F41" s="195">
        <v>12271.499999999998</v>
      </c>
      <c r="G41" s="223" t="s">
        <v>37</v>
      </c>
      <c r="I41" s="175">
        <v>34</v>
      </c>
      <c r="J41" s="189">
        <v>555</v>
      </c>
      <c r="K41" s="179" t="s">
        <v>178</v>
      </c>
      <c r="L41" s="197">
        <v>16362</v>
      </c>
      <c r="M41" s="194">
        <v>0</v>
      </c>
      <c r="N41" s="195">
        <v>16362</v>
      </c>
      <c r="O41" s="211" t="s">
        <v>37</v>
      </c>
    </row>
    <row r="42" spans="1:16" x14ac:dyDescent="0.25">
      <c r="A42" s="175">
        <v>35</v>
      </c>
      <c r="B42" s="189"/>
      <c r="C42" s="179"/>
      <c r="D42" s="197">
        <v>0</v>
      </c>
      <c r="E42" s="194">
        <v>0</v>
      </c>
      <c r="F42" s="195">
        <v>0</v>
      </c>
      <c r="G42" s="223">
        <v>0</v>
      </c>
      <c r="I42" s="175">
        <v>35</v>
      </c>
      <c r="J42" s="189">
        <v>555</v>
      </c>
      <c r="K42" s="179" t="s">
        <v>220</v>
      </c>
      <c r="L42" s="197">
        <v>0</v>
      </c>
      <c r="M42" s="194">
        <v>0</v>
      </c>
      <c r="N42" s="195">
        <v>0</v>
      </c>
      <c r="O42" s="211"/>
    </row>
    <row r="43" spans="1:16" x14ac:dyDescent="0.25">
      <c r="A43" s="175">
        <v>36</v>
      </c>
      <c r="B43" s="189">
        <v>555</v>
      </c>
      <c r="C43" s="179" t="s">
        <v>179</v>
      </c>
      <c r="D43" s="197">
        <v>0</v>
      </c>
      <c r="E43" s="194">
        <v>-8.2364590657516601</v>
      </c>
      <c r="F43" s="195">
        <v>-8.2364590657516601</v>
      </c>
      <c r="G43" s="223" t="s">
        <v>210</v>
      </c>
      <c r="I43" s="175">
        <v>36</v>
      </c>
      <c r="J43" s="189">
        <v>555</v>
      </c>
      <c r="K43" s="212" t="s">
        <v>179</v>
      </c>
      <c r="L43" s="197">
        <v>0</v>
      </c>
      <c r="M43" s="194">
        <v>5.4043546475504627</v>
      </c>
      <c r="N43" s="213">
        <v>5.4043546475504627</v>
      </c>
      <c r="O43" s="214" t="s">
        <v>210</v>
      </c>
      <c r="P43" s="239">
        <v>13.640813713302123</v>
      </c>
    </row>
    <row r="44" spans="1:16" x14ac:dyDescent="0.25">
      <c r="A44" s="175">
        <v>37</v>
      </c>
      <c r="B44" s="189">
        <v>555</v>
      </c>
      <c r="C44" s="179" t="s">
        <v>180</v>
      </c>
      <c r="D44" s="197">
        <v>1253.9164299999998</v>
      </c>
      <c r="E44" s="194">
        <v>0</v>
      </c>
      <c r="F44" s="195">
        <v>1253.9164299999998</v>
      </c>
      <c r="G44" s="223" t="s">
        <v>37</v>
      </c>
      <c r="I44" s="175">
        <v>37</v>
      </c>
      <c r="J44" s="189">
        <v>555</v>
      </c>
      <c r="K44" s="179" t="s">
        <v>180</v>
      </c>
      <c r="L44" s="218">
        <v>1447.9429000000005</v>
      </c>
      <c r="M44" s="219">
        <v>0</v>
      </c>
      <c r="N44" s="220">
        <v>1447.9429000000005</v>
      </c>
      <c r="O44" s="221" t="s">
        <v>37</v>
      </c>
    </row>
    <row r="45" spans="1:16" x14ac:dyDescent="0.25">
      <c r="A45" s="175">
        <v>38</v>
      </c>
      <c r="B45" s="189">
        <v>555</v>
      </c>
      <c r="C45" s="179" t="s">
        <v>181</v>
      </c>
      <c r="D45" s="197">
        <v>72800.853000000032</v>
      </c>
      <c r="E45" s="194">
        <v>0</v>
      </c>
      <c r="F45" s="195">
        <v>72800.853000000032</v>
      </c>
      <c r="G45" s="223">
        <v>0</v>
      </c>
      <c r="I45" s="175">
        <v>38</v>
      </c>
      <c r="J45" s="189">
        <v>555</v>
      </c>
      <c r="K45" s="179" t="s">
        <v>221</v>
      </c>
      <c r="L45" s="197">
        <v>0</v>
      </c>
      <c r="M45" s="194">
        <v>0</v>
      </c>
      <c r="N45" s="195">
        <v>0</v>
      </c>
      <c r="O45" s="211"/>
    </row>
    <row r="46" spans="1:16" x14ac:dyDescent="0.25">
      <c r="A46" s="175">
        <v>39</v>
      </c>
      <c r="B46" s="189">
        <v>555</v>
      </c>
      <c r="C46" s="179" t="s">
        <v>182</v>
      </c>
      <c r="D46" s="197">
        <v>2814.7704644285723</v>
      </c>
      <c r="E46" s="194">
        <v>0</v>
      </c>
      <c r="F46" s="195">
        <v>2814.7704644285723</v>
      </c>
      <c r="G46" s="223">
        <v>0</v>
      </c>
      <c r="I46" s="175">
        <v>39</v>
      </c>
      <c r="J46" s="189">
        <v>555</v>
      </c>
      <c r="K46" s="179" t="s">
        <v>222</v>
      </c>
      <c r="L46" s="197">
        <v>0</v>
      </c>
      <c r="M46" s="194">
        <v>0</v>
      </c>
      <c r="N46" s="195">
        <v>0</v>
      </c>
      <c r="O46" s="211"/>
    </row>
    <row r="47" spans="1:16" x14ac:dyDescent="0.25">
      <c r="A47" s="175">
        <v>40</v>
      </c>
      <c r="B47" s="189">
        <v>555</v>
      </c>
      <c r="C47" s="179" t="s">
        <v>183</v>
      </c>
      <c r="D47" s="197">
        <v>4.2278750000000018</v>
      </c>
      <c r="E47" s="194">
        <v>0</v>
      </c>
      <c r="F47" s="195">
        <v>4.2278750000000018</v>
      </c>
      <c r="G47" s="223" t="s">
        <v>37</v>
      </c>
      <c r="I47" s="175">
        <v>40</v>
      </c>
      <c r="J47" s="189">
        <v>555</v>
      </c>
      <c r="K47" s="179" t="s">
        <v>183</v>
      </c>
      <c r="L47" s="197">
        <v>56.444194999999979</v>
      </c>
      <c r="M47" s="194">
        <v>0</v>
      </c>
      <c r="N47" s="195">
        <v>56.444194999999979</v>
      </c>
      <c r="O47" s="211" t="s">
        <v>37</v>
      </c>
    </row>
    <row r="48" spans="1:16" x14ac:dyDescent="0.25">
      <c r="A48" s="175">
        <v>41</v>
      </c>
      <c r="B48" s="189">
        <v>555</v>
      </c>
      <c r="C48" s="179" t="s">
        <v>184</v>
      </c>
      <c r="D48" s="197">
        <v>3184.0918900000001</v>
      </c>
      <c r="E48" s="194">
        <v>0</v>
      </c>
      <c r="F48" s="195">
        <v>3184.0918900000001</v>
      </c>
      <c r="G48" s="223" t="s">
        <v>37</v>
      </c>
      <c r="I48" s="175">
        <v>41</v>
      </c>
      <c r="J48" s="189">
        <v>555</v>
      </c>
      <c r="K48" s="179" t="s">
        <v>184</v>
      </c>
      <c r="L48" s="197">
        <v>3115.5343500000013</v>
      </c>
      <c r="M48" s="194">
        <v>0</v>
      </c>
      <c r="N48" s="195">
        <v>3115.5343500000013</v>
      </c>
      <c r="O48" s="211" t="s">
        <v>37</v>
      </c>
    </row>
    <row r="49" spans="1:16" x14ac:dyDescent="0.25">
      <c r="A49" s="175">
        <v>42</v>
      </c>
      <c r="B49" s="189">
        <v>555</v>
      </c>
      <c r="C49" s="179" t="s">
        <v>185</v>
      </c>
      <c r="D49" s="197">
        <v>0</v>
      </c>
      <c r="E49" s="194">
        <v>0</v>
      </c>
      <c r="F49" s="195">
        <v>0</v>
      </c>
      <c r="G49" s="223" t="s">
        <v>37</v>
      </c>
      <c r="I49" s="175">
        <v>42</v>
      </c>
      <c r="J49" s="189">
        <v>555</v>
      </c>
      <c r="K49" s="179" t="s">
        <v>185</v>
      </c>
      <c r="L49" s="197">
        <v>227.81009999999989</v>
      </c>
      <c r="M49" s="194">
        <v>0</v>
      </c>
      <c r="N49" s="195">
        <v>227.81009999999989</v>
      </c>
      <c r="O49" s="211" t="s">
        <v>37</v>
      </c>
    </row>
    <row r="50" spans="1:16" x14ac:dyDescent="0.25">
      <c r="A50" s="175">
        <v>43</v>
      </c>
      <c r="B50" s="189"/>
      <c r="C50" s="179"/>
      <c r="D50" s="197">
        <v>0</v>
      </c>
      <c r="E50" s="194">
        <v>0</v>
      </c>
      <c r="F50" s="195">
        <v>0</v>
      </c>
      <c r="G50" s="223" t="s">
        <v>37</v>
      </c>
      <c r="I50" s="175">
        <v>43</v>
      </c>
      <c r="J50" s="189">
        <v>555</v>
      </c>
      <c r="K50" s="179" t="s">
        <v>223</v>
      </c>
      <c r="L50" s="197">
        <v>0</v>
      </c>
      <c r="M50" s="194">
        <v>0</v>
      </c>
      <c r="N50" s="195">
        <v>0</v>
      </c>
      <c r="O50" s="211" t="s">
        <v>37</v>
      </c>
    </row>
    <row r="51" spans="1:16" x14ac:dyDescent="0.25">
      <c r="A51" s="175">
        <v>44</v>
      </c>
      <c r="B51" s="189">
        <v>555</v>
      </c>
      <c r="C51" s="179" t="s">
        <v>186</v>
      </c>
      <c r="D51" s="197">
        <v>0</v>
      </c>
      <c r="E51" s="194">
        <v>0</v>
      </c>
      <c r="F51" s="195">
        <v>0</v>
      </c>
      <c r="G51" s="223" t="s">
        <v>37</v>
      </c>
      <c r="I51" s="175">
        <v>44</v>
      </c>
      <c r="J51" s="189">
        <v>555</v>
      </c>
      <c r="K51" s="179" t="s">
        <v>186</v>
      </c>
      <c r="L51" s="197">
        <v>29.343739999999979</v>
      </c>
      <c r="M51" s="194">
        <v>0</v>
      </c>
      <c r="N51" s="195">
        <v>29.343739999999979</v>
      </c>
      <c r="O51" s="211" t="s">
        <v>37</v>
      </c>
    </row>
    <row r="52" spans="1:16" x14ac:dyDescent="0.25">
      <c r="A52" s="175">
        <v>45</v>
      </c>
      <c r="B52" s="189">
        <v>555</v>
      </c>
      <c r="C52" s="179" t="s">
        <v>187</v>
      </c>
      <c r="D52" s="197">
        <v>5251.0220400000007</v>
      </c>
      <c r="E52" s="194">
        <v>0</v>
      </c>
      <c r="F52" s="195">
        <v>5251.0220400000007</v>
      </c>
      <c r="G52" s="223" t="s">
        <v>37</v>
      </c>
      <c r="I52" s="175">
        <v>45</v>
      </c>
      <c r="J52" s="189">
        <v>555</v>
      </c>
      <c r="K52" s="179" t="s">
        <v>187</v>
      </c>
      <c r="L52" s="197">
        <v>5251.0220400000017</v>
      </c>
      <c r="M52" s="194">
        <v>0</v>
      </c>
      <c r="N52" s="195">
        <v>5251.0220400000017</v>
      </c>
      <c r="O52" s="211" t="s">
        <v>37</v>
      </c>
    </row>
    <row r="53" spans="1:16" x14ac:dyDescent="0.25">
      <c r="A53" s="175">
        <v>46</v>
      </c>
      <c r="B53" s="189">
        <v>555</v>
      </c>
      <c r="C53" s="179" t="s">
        <v>188</v>
      </c>
      <c r="D53" s="197">
        <v>960.5444399999999</v>
      </c>
      <c r="E53" s="194">
        <v>0</v>
      </c>
      <c r="F53" s="195">
        <v>960.5444399999999</v>
      </c>
      <c r="G53" s="223" t="s">
        <v>37</v>
      </c>
      <c r="I53" s="175">
        <v>46</v>
      </c>
      <c r="J53" s="189">
        <v>555</v>
      </c>
      <c r="K53" s="179" t="s">
        <v>188</v>
      </c>
      <c r="L53" s="197">
        <v>960.5444399999999</v>
      </c>
      <c r="M53" s="194">
        <v>0</v>
      </c>
      <c r="N53" s="195">
        <v>960.5444399999999</v>
      </c>
      <c r="O53" s="211" t="s">
        <v>37</v>
      </c>
    </row>
    <row r="54" spans="1:16" x14ac:dyDescent="0.25">
      <c r="A54" s="175">
        <v>47</v>
      </c>
      <c r="B54" s="189">
        <v>555</v>
      </c>
      <c r="C54" s="179" t="s">
        <v>189</v>
      </c>
      <c r="D54" s="197">
        <v>0</v>
      </c>
      <c r="E54" s="194">
        <v>0</v>
      </c>
      <c r="F54" s="195">
        <v>0</v>
      </c>
      <c r="G54" s="223">
        <v>0</v>
      </c>
      <c r="I54" s="175">
        <v>47</v>
      </c>
      <c r="J54" s="189">
        <v>555</v>
      </c>
      <c r="K54" s="179" t="s">
        <v>189</v>
      </c>
      <c r="L54" s="197">
        <v>0</v>
      </c>
      <c r="M54" s="194">
        <v>0</v>
      </c>
      <c r="N54" s="195">
        <v>0</v>
      </c>
      <c r="O54" s="211"/>
    </row>
    <row r="55" spans="1:16" x14ac:dyDescent="0.25">
      <c r="A55" s="175">
        <v>48</v>
      </c>
      <c r="B55" s="189">
        <v>555</v>
      </c>
      <c r="C55" s="179" t="s">
        <v>190</v>
      </c>
      <c r="D55" s="197">
        <v>0</v>
      </c>
      <c r="E55" s="194">
        <v>0</v>
      </c>
      <c r="F55" s="195">
        <v>0</v>
      </c>
      <c r="G55" s="223">
        <v>0</v>
      </c>
      <c r="I55" s="175">
        <v>48</v>
      </c>
      <c r="J55" s="189">
        <v>555</v>
      </c>
      <c r="K55" s="179" t="s">
        <v>190</v>
      </c>
      <c r="L55" s="197">
        <v>0</v>
      </c>
      <c r="M55" s="194">
        <v>0</v>
      </c>
      <c r="N55" s="195">
        <v>0</v>
      </c>
      <c r="O55" s="211"/>
    </row>
    <row r="56" spans="1:16" x14ac:dyDescent="0.25">
      <c r="A56" s="175">
        <v>49</v>
      </c>
      <c r="B56" s="189"/>
      <c r="C56" s="198"/>
      <c r="D56" s="197">
        <v>0</v>
      </c>
      <c r="E56" s="194">
        <v>0</v>
      </c>
      <c r="F56" s="195">
        <v>0</v>
      </c>
      <c r="I56" s="175">
        <v>49</v>
      </c>
      <c r="J56" s="189" t="e">
        <v>#N/A</v>
      </c>
      <c r="K56" s="198"/>
      <c r="L56" s="197">
        <v>0</v>
      </c>
      <c r="M56" s="194">
        <v>0</v>
      </c>
      <c r="N56" s="195">
        <v>0</v>
      </c>
      <c r="O56" s="211"/>
    </row>
    <row r="57" spans="1:16" x14ac:dyDescent="0.25">
      <c r="I57" s="175">
        <v>50</v>
      </c>
      <c r="J57" s="189">
        <v>555</v>
      </c>
      <c r="K57" s="179" t="s">
        <v>224</v>
      </c>
      <c r="L57" s="197">
        <v>0</v>
      </c>
      <c r="M57" s="194">
        <v>0</v>
      </c>
      <c r="N57" s="195">
        <v>0</v>
      </c>
      <c r="O57" s="211"/>
    </row>
    <row r="58" spans="1:16" x14ac:dyDescent="0.25">
      <c r="A58" s="175">
        <v>50</v>
      </c>
      <c r="B58" s="189">
        <v>555</v>
      </c>
      <c r="C58" s="179" t="s">
        <v>191</v>
      </c>
      <c r="D58" s="197">
        <v>13369.763000000001</v>
      </c>
      <c r="E58" s="194">
        <v>0</v>
      </c>
      <c r="F58" s="195">
        <v>13369.763000000001</v>
      </c>
      <c r="G58" s="223" t="s">
        <v>37</v>
      </c>
      <c r="I58" s="175">
        <v>51</v>
      </c>
      <c r="J58" s="189">
        <v>555</v>
      </c>
      <c r="K58" s="179" t="s">
        <v>191</v>
      </c>
      <c r="L58" s="197">
        <v>16117.965000000007</v>
      </c>
      <c r="M58" s="194">
        <v>0</v>
      </c>
      <c r="N58" s="195">
        <v>16117.965000000007</v>
      </c>
      <c r="O58" s="211" t="s">
        <v>37</v>
      </c>
    </row>
    <row r="59" spans="1:16" x14ac:dyDescent="0.25">
      <c r="A59" s="175">
        <v>51</v>
      </c>
      <c r="B59" s="189">
        <v>555</v>
      </c>
      <c r="C59" s="179" t="s">
        <v>192</v>
      </c>
      <c r="D59" s="197">
        <v>0</v>
      </c>
      <c r="E59" s="194">
        <v>0</v>
      </c>
      <c r="F59" s="195">
        <v>0</v>
      </c>
      <c r="G59" s="223">
        <v>0</v>
      </c>
      <c r="I59" s="175">
        <v>52</v>
      </c>
      <c r="J59" s="189">
        <v>555</v>
      </c>
      <c r="K59" s="179" t="s">
        <v>192</v>
      </c>
      <c r="L59" s="197">
        <v>0</v>
      </c>
      <c r="M59" s="194">
        <v>0</v>
      </c>
      <c r="N59" s="195">
        <v>0</v>
      </c>
      <c r="O59" s="211"/>
    </row>
    <row r="60" spans="1:16" x14ac:dyDescent="0.25">
      <c r="A60" s="175">
        <v>52</v>
      </c>
      <c r="B60" s="189">
        <v>555</v>
      </c>
      <c r="C60" s="179" t="s">
        <v>193</v>
      </c>
      <c r="D60" s="197">
        <v>0</v>
      </c>
      <c r="E60" s="194">
        <v>0</v>
      </c>
      <c r="F60" s="195">
        <v>0</v>
      </c>
      <c r="G60" s="223" t="s">
        <v>37</v>
      </c>
      <c r="I60" s="175">
        <v>53</v>
      </c>
      <c r="J60" s="189">
        <v>555</v>
      </c>
      <c r="K60" s="179" t="s">
        <v>193</v>
      </c>
      <c r="L60" s="197">
        <v>35.813886000000011</v>
      </c>
      <c r="M60" s="194">
        <v>0</v>
      </c>
      <c r="N60" s="195">
        <v>35.813886000000011</v>
      </c>
      <c r="O60" s="211" t="s">
        <v>37</v>
      </c>
    </row>
    <row r="61" spans="1:16" x14ac:dyDescent="0.25">
      <c r="A61" s="175">
        <v>53</v>
      </c>
      <c r="B61" s="189">
        <v>555</v>
      </c>
      <c r="C61" s="179" t="s">
        <v>194</v>
      </c>
      <c r="D61" s="197">
        <v>10473.382199999998</v>
      </c>
      <c r="E61" s="194">
        <v>0</v>
      </c>
      <c r="F61" s="195">
        <v>10473.382199999998</v>
      </c>
      <c r="G61" s="223" t="s">
        <v>37</v>
      </c>
      <c r="I61" s="175">
        <v>54</v>
      </c>
      <c r="J61" s="189">
        <v>555</v>
      </c>
      <c r="K61" s="179" t="s">
        <v>194</v>
      </c>
      <c r="L61" s="197">
        <v>9846.2629000000034</v>
      </c>
      <c r="M61" s="194">
        <v>0</v>
      </c>
      <c r="N61" s="195">
        <v>9846.2629000000034</v>
      </c>
      <c r="O61" s="211" t="s">
        <v>37</v>
      </c>
    </row>
    <row r="62" spans="1:16" x14ac:dyDescent="0.25">
      <c r="A62" s="175">
        <v>54</v>
      </c>
      <c r="B62" s="189">
        <v>447</v>
      </c>
      <c r="C62" s="179" t="s">
        <v>195</v>
      </c>
      <c r="D62" s="197">
        <v>-3097.4240000000009</v>
      </c>
      <c r="E62" s="194">
        <v>0</v>
      </c>
      <c r="F62" s="195">
        <v>-3097.4240000000009</v>
      </c>
      <c r="G62" s="223" t="s">
        <v>210</v>
      </c>
      <c r="I62" s="175">
        <v>55</v>
      </c>
      <c r="J62" s="189">
        <v>447</v>
      </c>
      <c r="K62" s="212" t="s">
        <v>195</v>
      </c>
      <c r="L62" s="197">
        <v>-4402.18</v>
      </c>
      <c r="M62" s="194">
        <v>0</v>
      </c>
      <c r="N62" s="213">
        <v>-4402.18</v>
      </c>
      <c r="O62" s="214" t="s">
        <v>210</v>
      </c>
      <c r="P62" s="239">
        <v>-1304.7559999999994</v>
      </c>
    </row>
    <row r="63" spans="1:16" x14ac:dyDescent="0.25">
      <c r="A63" s="175">
        <v>55</v>
      </c>
      <c r="B63" s="189">
        <v>555</v>
      </c>
      <c r="C63" s="179" t="s">
        <v>196</v>
      </c>
      <c r="D63" s="197">
        <v>123433.80799999996</v>
      </c>
      <c r="E63" s="194">
        <v>0</v>
      </c>
      <c r="F63" s="195">
        <v>123433.80799999996</v>
      </c>
      <c r="G63" s="223" t="s">
        <v>210</v>
      </c>
      <c r="I63" s="175">
        <v>56</v>
      </c>
      <c r="J63" s="189">
        <v>555</v>
      </c>
      <c r="K63" s="212" t="s">
        <v>196</v>
      </c>
      <c r="L63" s="197">
        <v>208017.34400000016</v>
      </c>
      <c r="M63" s="194">
        <v>0</v>
      </c>
      <c r="N63" s="213">
        <v>208017.34400000016</v>
      </c>
      <c r="O63" s="214" t="s">
        <v>210</v>
      </c>
      <c r="P63" s="239">
        <v>84583.536000000197</v>
      </c>
    </row>
    <row r="64" spans="1:16" x14ac:dyDescent="0.25">
      <c r="A64" s="175">
        <v>56</v>
      </c>
      <c r="B64" s="189" t="s">
        <v>197</v>
      </c>
      <c r="C64" s="179" t="s">
        <v>198</v>
      </c>
      <c r="D64" s="197">
        <v>65631.278414504282</v>
      </c>
      <c r="E64" s="194">
        <v>0</v>
      </c>
      <c r="F64" s="195">
        <v>65631.278414504282</v>
      </c>
      <c r="G64" s="223" t="s">
        <v>210</v>
      </c>
      <c r="I64" s="175">
        <v>57</v>
      </c>
      <c r="J64" s="189" t="s">
        <v>197</v>
      </c>
      <c r="K64" s="212" t="s">
        <v>198</v>
      </c>
      <c r="L64" s="197">
        <v>65333.294179285709</v>
      </c>
      <c r="M64" s="194">
        <v>0</v>
      </c>
      <c r="N64" s="213">
        <v>65333.294179285709</v>
      </c>
      <c r="O64" s="214" t="s">
        <v>210</v>
      </c>
      <c r="P64" s="239">
        <v>-297.9842352185733</v>
      </c>
    </row>
    <row r="65" spans="1:16" x14ac:dyDescent="0.25">
      <c r="A65" s="175">
        <v>57</v>
      </c>
      <c r="B65" s="189">
        <v>447</v>
      </c>
      <c r="C65" s="179" t="s">
        <v>199</v>
      </c>
      <c r="D65" s="197">
        <v>-26275.909014376721</v>
      </c>
      <c r="E65" s="194">
        <v>0</v>
      </c>
      <c r="F65" s="195">
        <v>-26275.909014376721</v>
      </c>
      <c r="G65" s="223" t="s">
        <v>210</v>
      </c>
      <c r="I65" s="175">
        <v>58</v>
      </c>
      <c r="J65" s="189">
        <v>447</v>
      </c>
      <c r="K65" s="212" t="s">
        <v>199</v>
      </c>
      <c r="L65" s="197">
        <v>-25420.169456241143</v>
      </c>
      <c r="M65" s="194">
        <v>0</v>
      </c>
      <c r="N65" s="213">
        <v>-25420.169456241143</v>
      </c>
      <c r="O65" s="214" t="s">
        <v>210</v>
      </c>
      <c r="P65" s="239">
        <v>855.73955813557768</v>
      </c>
    </row>
    <row r="66" spans="1:16" x14ac:dyDescent="0.25">
      <c r="A66" s="175">
        <v>58</v>
      </c>
      <c r="B66" s="189">
        <v>555</v>
      </c>
      <c r="C66" s="198" t="s">
        <v>200</v>
      </c>
      <c r="D66" s="197">
        <v>0</v>
      </c>
      <c r="E66" s="199">
        <v>21.28</v>
      </c>
      <c r="F66" s="195">
        <v>21.28</v>
      </c>
      <c r="G66" s="223" t="s">
        <v>210</v>
      </c>
      <c r="I66" s="175">
        <v>59</v>
      </c>
      <c r="J66" s="189">
        <v>555</v>
      </c>
      <c r="K66" s="222" t="s">
        <v>200</v>
      </c>
      <c r="L66" s="197">
        <v>0</v>
      </c>
      <c r="M66" s="194">
        <v>15.879999999999999</v>
      </c>
      <c r="N66" s="213">
        <v>15.879999999999999</v>
      </c>
      <c r="O66" s="214" t="s">
        <v>210</v>
      </c>
      <c r="P66" s="239">
        <v>-5.4000000000000021</v>
      </c>
    </row>
    <row r="67" spans="1:16" x14ac:dyDescent="0.25">
      <c r="A67" s="175">
        <v>59</v>
      </c>
      <c r="B67" s="200">
        <v>555</v>
      </c>
      <c r="C67" s="179" t="s">
        <v>201</v>
      </c>
      <c r="D67" s="197">
        <v>0</v>
      </c>
      <c r="E67" s="194">
        <v>3526.6200000000008</v>
      </c>
      <c r="F67" s="195">
        <v>3526.6200000000008</v>
      </c>
      <c r="G67" s="223" t="s">
        <v>37</v>
      </c>
      <c r="I67" s="175">
        <v>60</v>
      </c>
      <c r="J67" s="200">
        <v>555</v>
      </c>
      <c r="K67" s="179" t="s">
        <v>201</v>
      </c>
      <c r="L67" s="197">
        <v>0</v>
      </c>
      <c r="M67" s="194">
        <v>3526.6200000000008</v>
      </c>
      <c r="N67" s="195">
        <v>3526.6200000000008</v>
      </c>
      <c r="O67" s="211" t="s">
        <v>37</v>
      </c>
    </row>
    <row r="68" spans="1:16" x14ac:dyDescent="0.25">
      <c r="A68" s="175">
        <v>60</v>
      </c>
      <c r="B68" s="200">
        <v>555</v>
      </c>
      <c r="C68" s="179" t="s">
        <v>202</v>
      </c>
      <c r="D68" s="197">
        <v>0</v>
      </c>
      <c r="E68" s="194">
        <v>0</v>
      </c>
      <c r="F68" s="195">
        <v>0</v>
      </c>
      <c r="G68" s="223" t="s">
        <v>210</v>
      </c>
      <c r="I68" s="175">
        <v>61</v>
      </c>
      <c r="J68" s="200">
        <v>555</v>
      </c>
      <c r="K68" s="212" t="s">
        <v>202</v>
      </c>
      <c r="L68" s="197">
        <v>0</v>
      </c>
      <c r="M68" s="194">
        <v>-907.7408983364968</v>
      </c>
      <c r="N68" s="213">
        <v>-907.7408983364968</v>
      </c>
      <c r="O68" s="214" t="s">
        <v>210</v>
      </c>
      <c r="P68" s="239">
        <v>-907.7408983364968</v>
      </c>
    </row>
    <row r="69" spans="1:16" x14ac:dyDescent="0.25">
      <c r="A69" s="175">
        <v>61</v>
      </c>
      <c r="B69" s="200">
        <v>557</v>
      </c>
      <c r="C69" s="179" t="s">
        <v>203</v>
      </c>
      <c r="D69" s="197">
        <v>0</v>
      </c>
      <c r="E69" s="194">
        <v>8296.3819999999996</v>
      </c>
      <c r="F69" s="195">
        <v>8296.3819999999996</v>
      </c>
      <c r="G69" s="223">
        <v>0</v>
      </c>
      <c r="I69" s="175">
        <v>62</v>
      </c>
      <c r="J69" s="200">
        <v>557</v>
      </c>
      <c r="K69" s="179" t="s">
        <v>203</v>
      </c>
      <c r="L69" s="197">
        <v>0</v>
      </c>
      <c r="M69" s="194">
        <v>7833.3830000000007</v>
      </c>
      <c r="N69" s="195">
        <v>7833.3830000000007</v>
      </c>
      <c r="O69" s="211"/>
    </row>
    <row r="70" spans="1:16" x14ac:dyDescent="0.25">
      <c r="A70" s="175">
        <v>62</v>
      </c>
      <c r="B70" s="200">
        <v>565</v>
      </c>
      <c r="C70" s="179" t="s">
        <v>204</v>
      </c>
      <c r="D70" s="197">
        <v>0</v>
      </c>
      <c r="E70" s="194">
        <v>110631.32760420295</v>
      </c>
      <c r="F70" s="195">
        <v>110631.32760420295</v>
      </c>
      <c r="G70" s="223" t="s">
        <v>37</v>
      </c>
      <c r="I70" s="175">
        <v>63</v>
      </c>
      <c r="J70" s="200">
        <v>565</v>
      </c>
      <c r="K70" s="179" t="s">
        <v>204</v>
      </c>
      <c r="L70" s="197">
        <v>0</v>
      </c>
      <c r="M70" s="194">
        <v>107803.3652778932</v>
      </c>
      <c r="N70" s="195">
        <v>107803.3652778932</v>
      </c>
      <c r="O70" s="211" t="s">
        <v>37</v>
      </c>
    </row>
    <row r="71" spans="1:16" x14ac:dyDescent="0.25">
      <c r="A71" s="175">
        <v>63</v>
      </c>
      <c r="B71" s="200">
        <v>555</v>
      </c>
      <c r="C71" s="179" t="s">
        <v>205</v>
      </c>
      <c r="D71" s="197">
        <v>0</v>
      </c>
      <c r="E71" s="194">
        <v>7088.0655894999954</v>
      </c>
      <c r="F71" s="195">
        <v>7088.0655894999954</v>
      </c>
      <c r="G71" s="223" t="s">
        <v>37</v>
      </c>
      <c r="I71" s="175">
        <v>64</v>
      </c>
      <c r="J71" s="200">
        <v>555</v>
      </c>
      <c r="K71" s="179" t="s">
        <v>205</v>
      </c>
      <c r="L71" s="197">
        <v>0</v>
      </c>
      <c r="M71" s="194">
        <v>7088.06556</v>
      </c>
      <c r="N71" s="195">
        <v>7088.06556</v>
      </c>
      <c r="O71" s="211" t="s">
        <v>37</v>
      </c>
    </row>
    <row r="72" spans="1:16" x14ac:dyDescent="0.25">
      <c r="A72" s="175">
        <v>64</v>
      </c>
      <c r="B72" s="200">
        <v>456</v>
      </c>
      <c r="C72" s="179" t="s">
        <v>206</v>
      </c>
      <c r="D72" s="197">
        <v>0</v>
      </c>
      <c r="E72" s="194">
        <v>-5395.385105473898</v>
      </c>
      <c r="F72" s="195">
        <v>-5395.385105473898</v>
      </c>
      <c r="G72" s="223" t="s">
        <v>211</v>
      </c>
      <c r="I72" s="175">
        <v>65</v>
      </c>
      <c r="J72" s="200">
        <v>456</v>
      </c>
      <c r="K72" s="215" t="s">
        <v>206</v>
      </c>
      <c r="L72" s="197">
        <v>0</v>
      </c>
      <c r="M72" s="194">
        <v>-9037.4861724894035</v>
      </c>
      <c r="N72" s="216">
        <v>-9037.4861724894035</v>
      </c>
      <c r="O72" s="217" t="s">
        <v>211</v>
      </c>
      <c r="P72" s="241">
        <v>-3642.1010670155056</v>
      </c>
    </row>
    <row r="73" spans="1:16" x14ac:dyDescent="0.25">
      <c r="A73" s="175">
        <v>65</v>
      </c>
      <c r="B73" s="200">
        <v>456</v>
      </c>
      <c r="C73" s="179" t="s">
        <v>207</v>
      </c>
      <c r="D73" s="193">
        <v>0</v>
      </c>
      <c r="E73" s="194">
        <v>0</v>
      </c>
      <c r="F73" s="195">
        <v>0</v>
      </c>
      <c r="G73" s="223">
        <v>0</v>
      </c>
      <c r="I73" s="175">
        <v>66</v>
      </c>
      <c r="J73" s="200">
        <v>456</v>
      </c>
      <c r="K73" s="179" t="s">
        <v>207</v>
      </c>
      <c r="L73" s="193">
        <v>0</v>
      </c>
      <c r="M73" s="194">
        <v>0</v>
      </c>
      <c r="N73" s="195">
        <v>0</v>
      </c>
      <c r="O73" s="211"/>
    </row>
    <row r="74" spans="1:16" x14ac:dyDescent="0.25">
      <c r="A74" s="175">
        <v>66</v>
      </c>
      <c r="B74" s="200"/>
      <c r="C74" s="179"/>
      <c r="D74" s="193">
        <v>0</v>
      </c>
      <c r="E74" s="194">
        <v>0</v>
      </c>
      <c r="F74" s="195">
        <v>0</v>
      </c>
      <c r="G74" s="223">
        <v>0</v>
      </c>
      <c r="I74" s="175">
        <v>67</v>
      </c>
      <c r="J74" s="200"/>
      <c r="K74" s="179"/>
      <c r="L74" s="193">
        <v>0</v>
      </c>
      <c r="M74" s="194">
        <v>0</v>
      </c>
      <c r="N74" s="195">
        <v>0</v>
      </c>
      <c r="O74" s="211"/>
    </row>
    <row r="75" spans="1:16" x14ac:dyDescent="0.25">
      <c r="A75" s="175">
        <v>67</v>
      </c>
      <c r="B75" s="200"/>
      <c r="C75" s="179"/>
      <c r="D75" s="193">
        <v>0</v>
      </c>
      <c r="E75" s="194">
        <v>0</v>
      </c>
      <c r="F75" s="195">
        <v>0</v>
      </c>
      <c r="G75" s="223">
        <v>0</v>
      </c>
      <c r="I75" s="175">
        <v>68</v>
      </c>
      <c r="J75" s="200">
        <v>447</v>
      </c>
      <c r="K75" s="179" t="s">
        <v>225</v>
      </c>
      <c r="L75" s="193">
        <v>0</v>
      </c>
      <c r="M75" s="194">
        <v>0</v>
      </c>
      <c r="N75" s="195">
        <v>0</v>
      </c>
      <c r="O75" s="211"/>
    </row>
    <row r="76" spans="1:16" x14ac:dyDescent="0.25">
      <c r="A76" s="175">
        <v>68</v>
      </c>
      <c r="B76" s="200"/>
      <c r="C76" s="179"/>
      <c r="D76" s="193">
        <v>0</v>
      </c>
      <c r="E76" s="194">
        <v>0</v>
      </c>
      <c r="F76" s="195">
        <v>0</v>
      </c>
      <c r="G76" s="223">
        <v>0</v>
      </c>
      <c r="I76" s="175">
        <v>69</v>
      </c>
      <c r="J76" s="200">
        <v>555</v>
      </c>
      <c r="K76" s="179" t="s">
        <v>226</v>
      </c>
      <c r="L76" s="193">
        <v>0</v>
      </c>
      <c r="M76" s="194">
        <v>0</v>
      </c>
      <c r="N76" s="195">
        <v>0</v>
      </c>
      <c r="O76" s="211"/>
    </row>
    <row r="77" spans="1:16" x14ac:dyDescent="0.25">
      <c r="A77" s="175">
        <v>69</v>
      </c>
      <c r="B77" s="200"/>
      <c r="C77" s="179"/>
      <c r="D77" s="193">
        <v>0</v>
      </c>
      <c r="E77" s="194">
        <v>0</v>
      </c>
      <c r="F77" s="195">
        <v>0</v>
      </c>
      <c r="G77" s="223">
        <v>0</v>
      </c>
      <c r="I77" s="175">
        <v>70</v>
      </c>
      <c r="J77" s="200">
        <v>555</v>
      </c>
      <c r="K77" s="179" t="s">
        <v>212</v>
      </c>
      <c r="L77" s="193">
        <v>0</v>
      </c>
      <c r="M77" s="194">
        <v>0</v>
      </c>
      <c r="N77" s="195">
        <v>0</v>
      </c>
      <c r="O77" s="211"/>
    </row>
    <row r="78" spans="1:16" x14ac:dyDescent="0.25">
      <c r="A78" s="175">
        <v>70</v>
      </c>
      <c r="B78" s="200">
        <v>555</v>
      </c>
      <c r="C78" s="179" t="s">
        <v>208</v>
      </c>
      <c r="D78" s="193">
        <v>0</v>
      </c>
      <c r="E78" s="194">
        <v>3723.054625561555</v>
      </c>
      <c r="F78" s="195">
        <v>3723.054625561555</v>
      </c>
      <c r="G78" s="223" t="s">
        <v>211</v>
      </c>
      <c r="I78" s="175">
        <v>71</v>
      </c>
      <c r="J78" s="200">
        <v>555</v>
      </c>
      <c r="K78" s="215" t="s">
        <v>208</v>
      </c>
      <c r="L78" s="193">
        <v>0</v>
      </c>
      <c r="M78" s="194">
        <v>3161.9085283265968</v>
      </c>
      <c r="N78" s="216">
        <v>3161.9085283265968</v>
      </c>
      <c r="O78" s="217" t="s">
        <v>211</v>
      </c>
      <c r="P78" s="241">
        <v>-561.14609723495823</v>
      </c>
    </row>
    <row r="79" spans="1:16" x14ac:dyDescent="0.25">
      <c r="A79" s="175">
        <v>71</v>
      </c>
      <c r="B79" s="200">
        <v>547</v>
      </c>
      <c r="C79" s="179" t="s">
        <v>209</v>
      </c>
      <c r="D79" s="193">
        <v>0</v>
      </c>
      <c r="E79" s="194">
        <v>37046.761134911809</v>
      </c>
      <c r="F79" s="195">
        <v>37046.761134911809</v>
      </c>
      <c r="G79" s="223" t="s">
        <v>37</v>
      </c>
      <c r="I79" s="175">
        <v>72</v>
      </c>
      <c r="J79" s="200">
        <v>547</v>
      </c>
      <c r="K79" s="179" t="s">
        <v>209</v>
      </c>
      <c r="L79" s="193">
        <v>0</v>
      </c>
      <c r="M79" s="194">
        <v>41579.694756837438</v>
      </c>
      <c r="N79" s="195">
        <v>41579.694756837438</v>
      </c>
      <c r="O79" s="211" t="s">
        <v>37</v>
      </c>
    </row>
    <row r="80" spans="1:16" x14ac:dyDescent="0.25">
      <c r="A80" s="175">
        <v>72</v>
      </c>
      <c r="B80" s="175"/>
      <c r="C80" s="201" t="s">
        <v>15</v>
      </c>
      <c r="D80" s="202">
        <v>501674.17294962658</v>
      </c>
      <c r="E80" s="203">
        <v>250661.67262389185</v>
      </c>
      <c r="F80" s="204">
        <v>752335.84557351831</v>
      </c>
      <c r="I80" s="175">
        <v>73</v>
      </c>
      <c r="J80" s="175"/>
      <c r="K80" s="201" t="s">
        <v>15</v>
      </c>
      <c r="L80" s="202">
        <v>489273.59307043848</v>
      </c>
      <c r="M80" s="203">
        <v>245058.28968301485</v>
      </c>
      <c r="N80" s="204">
        <v>734331.88275345357</v>
      </c>
      <c r="O80" s="175"/>
    </row>
    <row r="81" spans="1:18" x14ac:dyDescent="0.25">
      <c r="A81" s="175"/>
      <c r="B81" s="175"/>
      <c r="C81" s="201"/>
      <c r="D81" s="175"/>
      <c r="E81" s="206"/>
      <c r="F81" s="206"/>
      <c r="G81" s="175"/>
      <c r="I81" s="175"/>
      <c r="J81" s="175"/>
      <c r="K81" s="201"/>
      <c r="L81" s="175"/>
      <c r="M81" s="206"/>
      <c r="N81" s="206"/>
      <c r="O81" s="175"/>
    </row>
    <row r="82" spans="1:18" x14ac:dyDescent="0.25">
      <c r="A82" s="175"/>
      <c r="B82" s="175"/>
      <c r="C82" s="179"/>
      <c r="D82" s="207"/>
      <c r="E82" s="175"/>
      <c r="F82" s="175"/>
      <c r="G82" s="175"/>
      <c r="I82" s="175"/>
      <c r="J82" s="175"/>
      <c r="K82" s="179"/>
      <c r="L82" s="207"/>
      <c r="M82" s="175"/>
      <c r="N82" s="175"/>
      <c r="O82" s="175"/>
    </row>
    <row r="83" spans="1:18" x14ac:dyDescent="0.25">
      <c r="D83" s="175"/>
      <c r="E83" s="179" t="s">
        <v>37</v>
      </c>
      <c r="F83" s="206">
        <v>381845336.68687844</v>
      </c>
      <c r="G83" s="175"/>
      <c r="I83" s="175"/>
      <c r="J83" s="175"/>
      <c r="K83" s="179"/>
      <c r="L83" s="175"/>
      <c r="M83" s="179" t="s">
        <v>37</v>
      </c>
      <c r="N83" s="206">
        <v>384180692.21143889</v>
      </c>
      <c r="O83" s="175"/>
    </row>
    <row r="84" spans="1:18" x14ac:dyDescent="0.25">
      <c r="D84" s="175"/>
      <c r="E84" s="179" t="s">
        <v>210</v>
      </c>
      <c r="F84" s="206">
        <v>157749056.30270636</v>
      </c>
      <c r="G84" s="175" t="s">
        <v>227</v>
      </c>
      <c r="I84" s="175"/>
      <c r="J84" s="175"/>
      <c r="K84" s="179"/>
      <c r="L84" s="175"/>
      <c r="M84" s="179" t="s">
        <v>210</v>
      </c>
      <c r="N84" s="206">
        <v>239128799.81498924</v>
      </c>
      <c r="O84" s="175" t="s">
        <v>227</v>
      </c>
      <c r="P84" s="223">
        <v>81379.743512282861</v>
      </c>
      <c r="Q84" s="240"/>
      <c r="R84" s="223"/>
    </row>
    <row r="85" spans="1:18" x14ac:dyDescent="0.25">
      <c r="D85" s="175"/>
      <c r="E85" s="179" t="s">
        <v>211</v>
      </c>
      <c r="F85" s="206">
        <v>128829447.11950493</v>
      </c>
      <c r="G85" s="205">
        <v>286578503.42221129</v>
      </c>
      <c r="I85" s="175"/>
      <c r="J85" s="175"/>
      <c r="K85" s="179"/>
      <c r="L85" s="175"/>
      <c r="M85" s="179" t="s">
        <v>211</v>
      </c>
      <c r="N85" s="206">
        <v>103189007.72702529</v>
      </c>
      <c r="O85" s="205">
        <v>342317807.54201454</v>
      </c>
      <c r="P85" s="223">
        <v>-25640.439392479664</v>
      </c>
      <c r="Q85" s="240"/>
      <c r="R85" s="223"/>
    </row>
    <row r="86" spans="1:18" x14ac:dyDescent="0.25">
      <c r="D86" s="175"/>
      <c r="E86" s="224"/>
      <c r="F86" s="206"/>
      <c r="G86" s="175"/>
      <c r="I86" s="175"/>
      <c r="J86" s="175"/>
      <c r="K86" s="179"/>
      <c r="L86" s="175"/>
      <c r="N86" s="242"/>
      <c r="O86" s="175"/>
    </row>
    <row r="87" spans="1:18" x14ac:dyDescent="0.25">
      <c r="D87" s="175"/>
      <c r="E87" s="179" t="s">
        <v>15</v>
      </c>
      <c r="F87" s="203">
        <v>668423840.10908973</v>
      </c>
      <c r="G87" s="175"/>
      <c r="I87" s="175"/>
      <c r="J87" s="175"/>
      <c r="K87" s="179"/>
      <c r="L87" s="175"/>
      <c r="M87" s="179" t="s">
        <v>15</v>
      </c>
      <c r="N87" s="203">
        <v>726498499.75345337</v>
      </c>
      <c r="O87" s="175"/>
    </row>
    <row r="88" spans="1:18" x14ac:dyDescent="0.25">
      <c r="D88" s="175"/>
      <c r="E88" s="175"/>
      <c r="F88" s="175"/>
      <c r="G88" s="175"/>
      <c r="I88" s="175"/>
      <c r="J88" s="175"/>
      <c r="K88" s="179"/>
      <c r="L88" s="175"/>
      <c r="M88" s="175"/>
      <c r="N88" s="175"/>
      <c r="O88" s="175"/>
    </row>
    <row r="89" spans="1:18" x14ac:dyDescent="0.25">
      <c r="D89" s="175"/>
      <c r="E89" s="179" t="s">
        <v>228</v>
      </c>
      <c r="F89" s="175">
        <v>0.99019000000000001</v>
      </c>
      <c r="G89" s="175"/>
      <c r="I89" s="175"/>
      <c r="J89" s="175"/>
      <c r="K89" s="179"/>
      <c r="L89" s="175"/>
      <c r="M89" s="179" t="s">
        <v>228</v>
      </c>
      <c r="N89" s="175">
        <v>0.98248000000000002</v>
      </c>
      <c r="O89" s="175"/>
    </row>
    <row r="90" spans="1:18" x14ac:dyDescent="0.25">
      <c r="E90" s="175"/>
      <c r="F90" s="203">
        <v>661866602.23761952</v>
      </c>
      <c r="M90" s="175"/>
      <c r="N90" s="203">
        <v>713770246.03777289</v>
      </c>
    </row>
  </sheetData>
  <pageMargins left="0.7" right="0.7" top="0.75" bottom="0.75" header="0.3" footer="0.3"/>
  <pageSetup orientation="portrait" r:id="rId1"/>
  <headerFooter>
    <oddHeader>&amp;RCONFIDENTIAL PER WAC 480-07-160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0" tint="-4.9989318521683403E-2"/>
    <pageSetUpPr fitToPage="1"/>
  </sheetPr>
  <dimension ref="A1:BM30"/>
  <sheetViews>
    <sheetView zoomScale="70" zoomScaleNormal="70" workbookViewId="0">
      <selection activeCell="P26" sqref="P26"/>
    </sheetView>
  </sheetViews>
  <sheetFormatPr defaultColWidth="9.140625" defaultRowHeight="12.75" x14ac:dyDescent="0.2"/>
  <cols>
    <col min="1" max="1" width="5.42578125" style="260" customWidth="1"/>
    <col min="2" max="2" width="16.7109375" style="260" bestFit="1" customWidth="1"/>
    <col min="3" max="3" width="55" style="260" bestFit="1" customWidth="1"/>
    <col min="4" max="4" width="18" style="260" customWidth="1"/>
    <col min="5" max="10" width="17.140625" style="260" customWidth="1"/>
    <col min="11" max="13" width="15" style="260" customWidth="1"/>
    <col min="14" max="14" width="15.85546875" style="260" customWidth="1"/>
    <col min="15" max="15" width="16.42578125" style="260" customWidth="1"/>
    <col min="16" max="16" width="12.42578125" style="260" bestFit="1" customWidth="1"/>
    <col min="17" max="17" width="12.140625" style="260" bestFit="1" customWidth="1"/>
    <col min="18" max="18" width="8.5703125" style="244" bestFit="1" customWidth="1"/>
    <col min="19" max="19" width="8.7109375" style="244" bestFit="1" customWidth="1"/>
    <col min="20" max="65" width="9.140625" style="244"/>
    <col min="66" max="16384" width="9.140625" style="260"/>
  </cols>
  <sheetData>
    <row r="1" spans="1:17" s="244" customFormat="1" x14ac:dyDescent="0.2">
      <c r="C1" s="245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</row>
    <row r="2" spans="1:17" s="244" customFormat="1" ht="39" thickBot="1" x14ac:dyDescent="0.25">
      <c r="A2" s="247" t="s">
        <v>233</v>
      </c>
      <c r="B2" s="247" t="s">
        <v>234</v>
      </c>
      <c r="C2" s="247" t="s">
        <v>235</v>
      </c>
      <c r="D2" s="247" t="s">
        <v>15</v>
      </c>
      <c r="E2" s="247" t="s">
        <v>236</v>
      </c>
      <c r="F2" s="248" t="s">
        <v>237</v>
      </c>
      <c r="G2" s="248" t="s">
        <v>238</v>
      </c>
      <c r="H2" s="248" t="s">
        <v>239</v>
      </c>
      <c r="I2" s="248" t="s">
        <v>240</v>
      </c>
      <c r="J2" s="248" t="s">
        <v>241</v>
      </c>
      <c r="K2" s="248" t="s">
        <v>242</v>
      </c>
      <c r="L2" s="248" t="s">
        <v>243</v>
      </c>
      <c r="M2" s="248" t="s">
        <v>244</v>
      </c>
      <c r="N2" s="248" t="s">
        <v>245</v>
      </c>
      <c r="O2" s="248" t="s">
        <v>246</v>
      </c>
      <c r="P2" s="247" t="s">
        <v>247</v>
      </c>
      <c r="Q2" s="247" t="s">
        <v>248</v>
      </c>
    </row>
    <row r="3" spans="1:17" s="244" customFormat="1" x14ac:dyDescent="0.2">
      <c r="B3" s="249"/>
      <c r="C3" s="249"/>
      <c r="D3" s="250" t="s">
        <v>249</v>
      </c>
      <c r="E3" s="251" t="s">
        <v>250</v>
      </c>
      <c r="F3" s="251" t="s">
        <v>251</v>
      </c>
      <c r="G3" s="251" t="s">
        <v>252</v>
      </c>
      <c r="H3" s="251" t="s">
        <v>253</v>
      </c>
      <c r="I3" s="251" t="s">
        <v>254</v>
      </c>
      <c r="J3" s="251" t="s">
        <v>255</v>
      </c>
      <c r="K3" s="251" t="s">
        <v>256</v>
      </c>
      <c r="L3" s="251" t="s">
        <v>257</v>
      </c>
      <c r="M3" s="251" t="s">
        <v>258</v>
      </c>
      <c r="N3" s="251" t="s">
        <v>259</v>
      </c>
      <c r="O3" s="251" t="s">
        <v>260</v>
      </c>
      <c r="P3" s="251" t="s">
        <v>261</v>
      </c>
      <c r="Q3" s="251" t="s">
        <v>262</v>
      </c>
    </row>
    <row r="4" spans="1:17" s="244" customFormat="1" x14ac:dyDescent="0.2">
      <c r="A4" s="251">
        <v>1</v>
      </c>
      <c r="B4" s="249" t="s">
        <v>278</v>
      </c>
      <c r="C4" s="249" t="s">
        <v>263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</row>
    <row r="5" spans="1:17" s="244" customFormat="1" x14ac:dyDescent="0.2">
      <c r="A5" s="251">
        <v>2</v>
      </c>
      <c r="B5" s="249" t="s">
        <v>278</v>
      </c>
      <c r="C5" s="252" t="s">
        <v>279</v>
      </c>
      <c r="D5" s="253">
        <v>22728011500</v>
      </c>
      <c r="E5" s="254">
        <v>11786470304.505386</v>
      </c>
      <c r="F5" s="254">
        <v>2918217955.3328881</v>
      </c>
      <c r="G5" s="254">
        <v>3017703556.2637162</v>
      </c>
      <c r="H5" s="254">
        <v>2049311018.9545679</v>
      </c>
      <c r="I5" s="254">
        <v>1322270702.6607897</v>
      </c>
      <c r="J5" s="254">
        <v>4375940.3410168542</v>
      </c>
      <c r="K5" s="254">
        <v>137254791.32199681</v>
      </c>
      <c r="L5" s="254">
        <v>741555022.86859286</v>
      </c>
      <c r="M5" s="254">
        <v>651103723.44847417</v>
      </c>
      <c r="N5" s="254"/>
      <c r="O5" s="254">
        <v>91905021.488787219</v>
      </c>
      <c r="P5" s="254"/>
      <c r="Q5" s="254">
        <v>7843462.8137823585</v>
      </c>
    </row>
    <row r="6" spans="1:17" s="244" customFormat="1" x14ac:dyDescent="0.2">
      <c r="A6" s="251">
        <v>3</v>
      </c>
      <c r="B6" s="249" t="s">
        <v>278</v>
      </c>
      <c r="C6" s="255" t="s">
        <v>280</v>
      </c>
      <c r="D6" s="253">
        <v>4040908.5505266492</v>
      </c>
      <c r="E6" s="254">
        <v>2552474.8564782003</v>
      </c>
      <c r="F6" s="254">
        <v>437500.53947799094</v>
      </c>
      <c r="G6" s="254">
        <v>433150.87580390996</v>
      </c>
      <c r="H6" s="254">
        <v>267916.78757331776</v>
      </c>
      <c r="I6" s="254">
        <v>170195.01684374851</v>
      </c>
      <c r="J6" s="254">
        <v>3.7791345676280526</v>
      </c>
      <c r="K6" s="254">
        <v>0</v>
      </c>
      <c r="L6" s="254">
        <v>90993.297809216907</v>
      </c>
      <c r="M6" s="254">
        <v>71206.398327346193</v>
      </c>
      <c r="N6" s="254"/>
      <c r="O6" s="254">
        <v>15980.214685035569</v>
      </c>
      <c r="P6" s="254"/>
      <c r="Q6" s="254">
        <v>1486.7843933150825</v>
      </c>
    </row>
    <row r="7" spans="1:17" s="244" customFormat="1" x14ac:dyDescent="0.2">
      <c r="A7" s="251">
        <v>4</v>
      </c>
      <c r="B7" s="249" t="s">
        <v>278</v>
      </c>
      <c r="C7" s="256" t="s">
        <v>281</v>
      </c>
      <c r="D7" s="257">
        <v>1</v>
      </c>
      <c r="E7" s="258">
        <v>0.54700000000000004</v>
      </c>
      <c r="F7" s="258">
        <v>0.1234</v>
      </c>
      <c r="G7" s="258">
        <v>0.12639999999999998</v>
      </c>
      <c r="H7" s="258">
        <v>8.4199999999999997E-2</v>
      </c>
      <c r="I7" s="258">
        <v>5.4100000000000002E-2</v>
      </c>
      <c r="J7" s="258">
        <v>1E-4</v>
      </c>
      <c r="K7" s="258">
        <v>4.4999999999999997E-3</v>
      </c>
      <c r="L7" s="258">
        <v>3.0100000000000002E-2</v>
      </c>
      <c r="M7" s="258">
        <v>2.5800000000000003E-2</v>
      </c>
      <c r="N7" s="258"/>
      <c r="O7" s="258">
        <v>4.0000000000000001E-3</v>
      </c>
      <c r="P7" s="258"/>
      <c r="Q7" s="258">
        <v>3.9999999999999996E-4</v>
      </c>
    </row>
    <row r="8" spans="1:17" s="244" customFormat="1" x14ac:dyDescent="0.2">
      <c r="A8" s="251">
        <v>5</v>
      </c>
      <c r="B8" s="249"/>
      <c r="C8" s="259"/>
      <c r="D8" s="249"/>
      <c r="E8" s="258"/>
      <c r="F8" s="258"/>
      <c r="G8" s="258"/>
      <c r="H8" s="258"/>
      <c r="I8" s="258"/>
      <c r="J8" s="258"/>
      <c r="K8" s="258"/>
      <c r="L8" s="258"/>
      <c r="M8" s="258"/>
      <c r="N8" s="258"/>
      <c r="O8" s="258"/>
      <c r="P8" s="258"/>
      <c r="Q8" s="258"/>
    </row>
    <row r="9" spans="1:17" s="244" customFormat="1" x14ac:dyDescent="0.2">
      <c r="A9" s="251">
        <v>6</v>
      </c>
      <c r="B9" s="261" t="s">
        <v>282</v>
      </c>
      <c r="C9" s="262" t="s">
        <v>265</v>
      </c>
      <c r="D9" s="263">
        <v>1322216613.8114192</v>
      </c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</row>
    <row r="10" spans="1:17" s="244" customFormat="1" x14ac:dyDescent="0.2">
      <c r="A10" s="251">
        <v>7</v>
      </c>
      <c r="B10" s="261"/>
      <c r="C10" s="265" t="s">
        <v>264</v>
      </c>
      <c r="D10" s="266">
        <v>1322216613.8114192</v>
      </c>
      <c r="E10" s="266">
        <v>723252487.75484633</v>
      </c>
      <c r="F10" s="266">
        <v>163161530.14432913</v>
      </c>
      <c r="G10" s="266">
        <v>167128179.98576337</v>
      </c>
      <c r="H10" s="266">
        <v>111330638.8829215</v>
      </c>
      <c r="I10" s="266">
        <v>71531918.807197779</v>
      </c>
      <c r="J10" s="266">
        <v>132221.66138114192</v>
      </c>
      <c r="K10" s="266">
        <v>5949974.7621513866</v>
      </c>
      <c r="L10" s="266">
        <v>39798720.075723723</v>
      </c>
      <c r="M10" s="266">
        <v>34113188.63633462</v>
      </c>
      <c r="N10" s="266">
        <v>0</v>
      </c>
      <c r="O10" s="266">
        <v>5288866.4552456774</v>
      </c>
      <c r="P10" s="266">
        <v>0</v>
      </c>
      <c r="Q10" s="266">
        <v>528886.64552456769</v>
      </c>
    </row>
    <row r="11" spans="1:17" s="244" customFormat="1" x14ac:dyDescent="0.2">
      <c r="A11" s="251">
        <v>8</v>
      </c>
      <c r="B11" s="261"/>
      <c r="C11" s="267" t="s">
        <v>266</v>
      </c>
      <c r="D11" s="268">
        <v>21095347897.053104</v>
      </c>
      <c r="E11" s="269">
        <v>10704689132.038425</v>
      </c>
      <c r="F11" s="269">
        <v>2631310630.0537453</v>
      </c>
      <c r="G11" s="269">
        <v>2929454062.1380143</v>
      </c>
      <c r="H11" s="269">
        <v>1903096551.4107246</v>
      </c>
      <c r="I11" s="269">
        <v>1316794760.0766146</v>
      </c>
      <c r="J11" s="269">
        <v>4593600</v>
      </c>
      <c r="K11" s="269">
        <v>130432925.631</v>
      </c>
      <c r="L11" s="269">
        <v>696662806</v>
      </c>
      <c r="M11" s="269">
        <v>690048511.72899997</v>
      </c>
      <c r="N11" s="269">
        <v>0</v>
      </c>
      <c r="O11" s="269">
        <v>80910221.975582257</v>
      </c>
      <c r="P11" s="269">
        <v>0</v>
      </c>
      <c r="Q11" s="269">
        <v>7354696</v>
      </c>
    </row>
    <row r="12" spans="1:17" s="244" customFormat="1" x14ac:dyDescent="0.2">
      <c r="A12" s="251">
        <v>9</v>
      </c>
      <c r="B12" s="261"/>
      <c r="C12" s="261" t="s">
        <v>267</v>
      </c>
      <c r="D12" s="270">
        <v>62.677999999999997</v>
      </c>
      <c r="E12" s="268"/>
      <c r="F12" s="268"/>
      <c r="G12" s="268"/>
      <c r="H12" s="268"/>
      <c r="I12" s="268"/>
      <c r="J12" s="268"/>
      <c r="K12" s="268"/>
      <c r="L12" s="270">
        <v>57.128</v>
      </c>
      <c r="M12" s="270"/>
      <c r="N12" s="268"/>
      <c r="O12" s="268"/>
      <c r="P12" s="268"/>
      <c r="Q12" s="268"/>
    </row>
    <row r="14" spans="1:17" x14ac:dyDescent="0.2">
      <c r="C14" s="260" t="s">
        <v>283</v>
      </c>
      <c r="L14" s="260">
        <v>-2.9329999999999998</v>
      </c>
    </row>
    <row r="15" spans="1:17" x14ac:dyDescent="0.2">
      <c r="C15" s="260" t="s">
        <v>284</v>
      </c>
      <c r="L15" s="260">
        <v>-0.08</v>
      </c>
    </row>
    <row r="16" spans="1:17" ht="13.5" thickBot="1" x14ac:dyDescent="0.25"/>
    <row r="17" spans="3:14" ht="13.5" thickBot="1" x14ac:dyDescent="0.25">
      <c r="C17" s="260" t="s">
        <v>285</v>
      </c>
      <c r="L17" s="337">
        <v>54.115000000000002</v>
      </c>
    </row>
    <row r="20" spans="3:14" x14ac:dyDescent="0.2">
      <c r="J20" s="328"/>
      <c r="K20" s="328"/>
      <c r="L20" s="329" t="s">
        <v>332</v>
      </c>
      <c r="M20" s="329" t="s">
        <v>334</v>
      </c>
      <c r="N20" s="329" t="s">
        <v>313</v>
      </c>
    </row>
    <row r="21" spans="3:14" ht="13.5" thickBot="1" x14ac:dyDescent="0.25">
      <c r="J21" s="330"/>
      <c r="K21" s="330" t="s">
        <v>312</v>
      </c>
      <c r="L21" s="331" t="s">
        <v>333</v>
      </c>
      <c r="M21" s="331" t="s">
        <v>332</v>
      </c>
      <c r="N21" s="331" t="s">
        <v>39</v>
      </c>
    </row>
    <row r="22" spans="3:14" x14ac:dyDescent="0.2">
      <c r="J22" s="327" t="s">
        <v>314</v>
      </c>
    </row>
    <row r="23" spans="3:14" x14ac:dyDescent="0.2">
      <c r="J23" s="260" t="s">
        <v>310</v>
      </c>
      <c r="K23" s="325">
        <v>0.75</v>
      </c>
      <c r="L23" s="333">
        <v>3.2627360421240231E-2</v>
      </c>
      <c r="M23" s="333">
        <v>2.4470520315930173E-2</v>
      </c>
      <c r="N23" s="326">
        <v>0.81297334919934083</v>
      </c>
    </row>
    <row r="24" spans="3:14" x14ac:dyDescent="0.2">
      <c r="J24" s="260" t="s">
        <v>311</v>
      </c>
      <c r="K24" s="325">
        <v>0.25</v>
      </c>
      <c r="L24" s="333">
        <v>2.251802946576403E-2</v>
      </c>
      <c r="M24" s="335">
        <v>5.6295073664410075E-3</v>
      </c>
      <c r="N24" s="336">
        <v>0.18702665080065911</v>
      </c>
    </row>
    <row r="25" spans="3:14" ht="15" x14ac:dyDescent="0.25">
      <c r="J25" s="260" t="s">
        <v>15</v>
      </c>
      <c r="L25" s="334"/>
      <c r="M25" s="333">
        <v>3.0100027682371182E-2</v>
      </c>
    </row>
    <row r="26" spans="3:14" x14ac:dyDescent="0.2">
      <c r="L26" s="333"/>
      <c r="M26" s="333"/>
    </row>
    <row r="27" spans="3:14" x14ac:dyDescent="0.2">
      <c r="J27" s="327" t="s">
        <v>315</v>
      </c>
      <c r="L27" s="333"/>
      <c r="M27" s="333"/>
    </row>
    <row r="28" spans="3:14" x14ac:dyDescent="0.2">
      <c r="J28" s="260" t="s">
        <v>310</v>
      </c>
      <c r="K28" s="325">
        <v>0.81</v>
      </c>
      <c r="L28" s="333">
        <v>3.2627360421240231E-2</v>
      </c>
      <c r="M28" s="333">
        <v>2.6428161941204589E-2</v>
      </c>
      <c r="N28" s="326">
        <v>0.86066750032175665</v>
      </c>
    </row>
    <row r="29" spans="3:14" x14ac:dyDescent="0.2">
      <c r="J29" s="260" t="s">
        <v>311</v>
      </c>
      <c r="K29" s="325">
        <v>0.19</v>
      </c>
      <c r="L29" s="333">
        <v>2.251802946576403E-2</v>
      </c>
      <c r="M29" s="335">
        <v>4.2784255984951655E-3</v>
      </c>
      <c r="N29" s="336">
        <v>0.13933249967824329</v>
      </c>
    </row>
    <row r="30" spans="3:14" ht="15" x14ac:dyDescent="0.25">
      <c r="J30" s="260" t="s">
        <v>15</v>
      </c>
      <c r="L30" s="334"/>
      <c r="M30" s="333">
        <v>3.0706587539699754E-2</v>
      </c>
    </row>
  </sheetData>
  <printOptions horizontalCentered="1"/>
  <pageMargins left="0" right="0" top="0.5" bottom="1.4" header="0.5" footer="0.5"/>
  <pageSetup scale="45" orientation="landscape" horizontalDpi="300" verticalDpi="300" r:id="rId1"/>
  <headerFooter alignWithMargins="0">
    <oddFooter>&amp;CCONFIDENTIAL PER WAC 480-07-160&amp;RCompliance Filing Docket No. UE-130137
Schedule 141 (ERF)
Electric Rate Design Workpapers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A5:B29"/>
  <sheetViews>
    <sheetView workbookViewId="0">
      <selection activeCell="J20" sqref="J20"/>
    </sheetView>
  </sheetViews>
  <sheetFormatPr defaultRowHeight="15" x14ac:dyDescent="0.25"/>
  <cols>
    <col min="2" max="2" width="11.7109375" bestFit="1" customWidth="1"/>
  </cols>
  <sheetData>
    <row r="5" spans="1:2" x14ac:dyDescent="0.25">
      <c r="B5" s="22" t="s">
        <v>347</v>
      </c>
    </row>
    <row r="6" spans="1:2" x14ac:dyDescent="0.25">
      <c r="B6" s="22" t="s">
        <v>275</v>
      </c>
    </row>
    <row r="7" spans="1:2" ht="15.75" thickBot="1" x14ac:dyDescent="0.3">
      <c r="A7" s="271" t="s">
        <v>31</v>
      </c>
      <c r="B7" s="22" t="s">
        <v>276</v>
      </c>
    </row>
    <row r="8" spans="1:2" x14ac:dyDescent="0.25">
      <c r="A8">
        <v>2017</v>
      </c>
      <c r="B8" s="417" t="s">
        <v>353</v>
      </c>
    </row>
    <row r="9" spans="1:2" x14ac:dyDescent="0.25">
      <c r="A9">
        <v>2018</v>
      </c>
      <c r="B9" s="418" t="s">
        <v>353</v>
      </c>
    </row>
    <row r="10" spans="1:2" x14ac:dyDescent="0.25">
      <c r="A10">
        <v>2019</v>
      </c>
      <c r="B10" s="418" t="s">
        <v>353</v>
      </c>
    </row>
    <row r="11" spans="1:2" x14ac:dyDescent="0.25">
      <c r="A11">
        <v>2020</v>
      </c>
      <c r="B11" s="418" t="s">
        <v>353</v>
      </c>
    </row>
    <row r="12" spans="1:2" x14ac:dyDescent="0.25">
      <c r="A12">
        <v>2021</v>
      </c>
      <c r="B12" s="418" t="s">
        <v>353</v>
      </c>
    </row>
    <row r="13" spans="1:2" x14ac:dyDescent="0.25">
      <c r="A13">
        <v>2022</v>
      </c>
      <c r="B13" s="418" t="s">
        <v>353</v>
      </c>
    </row>
    <row r="14" spans="1:2" x14ac:dyDescent="0.25">
      <c r="A14">
        <v>2023</v>
      </c>
      <c r="B14" s="418" t="s">
        <v>353</v>
      </c>
    </row>
    <row r="15" spans="1:2" x14ac:dyDescent="0.25">
      <c r="A15">
        <v>2024</v>
      </c>
      <c r="B15" s="418" t="s">
        <v>353</v>
      </c>
    </row>
    <row r="16" spans="1:2" x14ac:dyDescent="0.25">
      <c r="A16">
        <v>2025</v>
      </c>
      <c r="B16" s="418" t="s">
        <v>353</v>
      </c>
    </row>
    <row r="17" spans="1:2" x14ac:dyDescent="0.25">
      <c r="A17">
        <v>2026</v>
      </c>
      <c r="B17" s="418" t="s">
        <v>353</v>
      </c>
    </row>
    <row r="18" spans="1:2" x14ac:dyDescent="0.25">
      <c r="A18">
        <v>2027</v>
      </c>
      <c r="B18" s="418" t="s">
        <v>353</v>
      </c>
    </row>
    <row r="19" spans="1:2" x14ac:dyDescent="0.25">
      <c r="A19">
        <v>2028</v>
      </c>
      <c r="B19" s="418" t="s">
        <v>353</v>
      </c>
    </row>
    <row r="20" spans="1:2" x14ac:dyDescent="0.25">
      <c r="A20">
        <v>2029</v>
      </c>
      <c r="B20" s="418" t="s">
        <v>353</v>
      </c>
    </row>
    <row r="21" spans="1:2" x14ac:dyDescent="0.25">
      <c r="A21">
        <v>2030</v>
      </c>
      <c r="B21" s="418" t="s">
        <v>353</v>
      </c>
    </row>
    <row r="22" spans="1:2" x14ac:dyDescent="0.25">
      <c r="A22">
        <v>2031</v>
      </c>
      <c r="B22" s="418" t="s">
        <v>353</v>
      </c>
    </row>
    <row r="23" spans="1:2" x14ac:dyDescent="0.25">
      <c r="A23">
        <v>2032</v>
      </c>
      <c r="B23" s="418" t="s">
        <v>353</v>
      </c>
    </row>
    <row r="24" spans="1:2" x14ac:dyDescent="0.25">
      <c r="A24">
        <v>2033</v>
      </c>
      <c r="B24" s="418" t="s">
        <v>353</v>
      </c>
    </row>
    <row r="25" spans="1:2" x14ac:dyDescent="0.25">
      <c r="A25">
        <v>2034</v>
      </c>
      <c r="B25" s="418" t="s">
        <v>353</v>
      </c>
    </row>
    <row r="26" spans="1:2" x14ac:dyDescent="0.25">
      <c r="A26">
        <v>2035</v>
      </c>
      <c r="B26" s="418" t="s">
        <v>353</v>
      </c>
    </row>
    <row r="27" spans="1:2" ht="15.75" thickBot="1" x14ac:dyDescent="0.3">
      <c r="A27">
        <v>2036</v>
      </c>
      <c r="B27" s="419" t="s">
        <v>353</v>
      </c>
    </row>
    <row r="28" spans="1:2" x14ac:dyDescent="0.25">
      <c r="B28" s="272"/>
    </row>
    <row r="29" spans="1:2" x14ac:dyDescent="0.25">
      <c r="A29" t="s">
        <v>295</v>
      </c>
      <c r="B29" s="272"/>
    </row>
  </sheetData>
  <pageMargins left="0.7" right="0.7" top="0.75" bottom="0.75" header="0.3" footer="0.3"/>
  <pageSetup orientation="portrait" horizontalDpi="1200" verticalDpi="1200" r:id="rId1"/>
  <headerFooter>
    <oddHeader>&amp;RREDACTED VERSION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  <pageSetUpPr fitToPage="1"/>
  </sheetPr>
  <dimension ref="A1:Q40"/>
  <sheetViews>
    <sheetView zoomScaleNormal="100" workbookViewId="0">
      <selection activeCell="D27" sqref="D27"/>
    </sheetView>
  </sheetViews>
  <sheetFormatPr defaultRowHeight="15.75" x14ac:dyDescent="0.25"/>
  <cols>
    <col min="1" max="1" width="5.140625" style="349" bestFit="1" customWidth="1"/>
    <col min="2" max="2" width="12.5703125" style="349" customWidth="1"/>
    <col min="3" max="3" width="9.5703125" style="349" hidden="1" customWidth="1"/>
    <col min="4" max="4" width="15.140625" style="349" customWidth="1"/>
    <col min="5" max="5" width="13.5703125" style="349" customWidth="1"/>
    <col min="6" max="6" width="12" style="349" customWidth="1"/>
    <col min="7" max="7" width="3.5703125" style="349" customWidth="1"/>
    <col min="8" max="8" width="13.28515625" style="349" customWidth="1"/>
    <col min="9" max="9" width="3" style="349" customWidth="1"/>
    <col min="10" max="10" width="13.28515625" style="349" customWidth="1"/>
    <col min="11" max="11" width="3.42578125" style="349" customWidth="1"/>
    <col min="12" max="12" width="13.28515625" style="349" customWidth="1"/>
    <col min="13" max="13" width="2.5703125" style="349" customWidth="1"/>
    <col min="14" max="14" width="13.28515625" style="349" customWidth="1"/>
    <col min="15" max="15" width="3.42578125" style="349" customWidth="1"/>
    <col min="16" max="16" width="11.140625" style="349" customWidth="1"/>
    <col min="17" max="17" width="13.140625" style="349" customWidth="1"/>
    <col min="18" max="16384" width="9.140625" style="349"/>
  </cols>
  <sheetData>
    <row r="1" spans="1:17" x14ac:dyDescent="0.25">
      <c r="A1" s="348"/>
      <c r="Q1" s="350" t="s">
        <v>350</v>
      </c>
    </row>
    <row r="2" spans="1:17" x14ac:dyDescent="0.25">
      <c r="A2" s="348"/>
      <c r="Q2" s="350" t="s">
        <v>324</v>
      </c>
    </row>
    <row r="3" spans="1:17" x14ac:dyDescent="0.25">
      <c r="Q3" s="351" t="s">
        <v>54</v>
      </c>
    </row>
    <row r="5" spans="1:17" x14ac:dyDescent="0.25">
      <c r="L5" s="352" t="s">
        <v>30</v>
      </c>
      <c r="N5" s="352" t="s">
        <v>274</v>
      </c>
    </row>
    <row r="6" spans="1:17" x14ac:dyDescent="0.25">
      <c r="D6" s="442" t="s">
        <v>32</v>
      </c>
      <c r="E6" s="442"/>
      <c r="F6" s="442"/>
      <c r="H6" s="353" t="s">
        <v>273</v>
      </c>
      <c r="I6" s="352"/>
      <c r="J6" s="352" t="s">
        <v>19</v>
      </c>
      <c r="L6" s="352" t="s">
        <v>29</v>
      </c>
      <c r="N6" s="352" t="s">
        <v>318</v>
      </c>
      <c r="P6" s="442" t="s">
        <v>289</v>
      </c>
      <c r="Q6" s="442"/>
    </row>
    <row r="7" spans="1:17" ht="16.5" thickBot="1" x14ac:dyDescent="0.3">
      <c r="A7" s="354" t="s">
        <v>28</v>
      </c>
      <c r="B7" s="354" t="s">
        <v>31</v>
      </c>
      <c r="C7" s="354"/>
      <c r="D7" s="355" t="s">
        <v>271</v>
      </c>
      <c r="E7" s="355" t="s">
        <v>272</v>
      </c>
      <c r="F7" s="354" t="s">
        <v>18</v>
      </c>
      <c r="G7" s="356"/>
      <c r="H7" s="354" t="s">
        <v>55</v>
      </c>
      <c r="I7" s="354"/>
      <c r="J7" s="354" t="s">
        <v>20</v>
      </c>
      <c r="K7" s="356"/>
      <c r="L7" s="354" t="s">
        <v>320</v>
      </c>
      <c r="M7" s="356"/>
      <c r="N7" s="354" t="s">
        <v>319</v>
      </c>
      <c r="O7" s="356"/>
      <c r="P7" s="354" t="s">
        <v>287</v>
      </c>
      <c r="Q7" s="354" t="s">
        <v>41</v>
      </c>
    </row>
    <row r="8" spans="1:17" x14ac:dyDescent="0.25">
      <c r="A8" s="352"/>
      <c r="B8" s="357"/>
      <c r="C8" s="357"/>
      <c r="D8" s="358" t="s">
        <v>21</v>
      </c>
      <c r="E8" s="358" t="s">
        <v>22</v>
      </c>
      <c r="F8" s="358" t="s">
        <v>23</v>
      </c>
      <c r="G8" s="357"/>
      <c r="H8" s="358" t="s">
        <v>24</v>
      </c>
      <c r="I8" s="358"/>
      <c r="J8" s="358" t="s">
        <v>25</v>
      </c>
      <c r="K8" s="357"/>
      <c r="L8" s="358" t="s">
        <v>33</v>
      </c>
      <c r="M8" s="357"/>
      <c r="N8" s="358" t="s">
        <v>26</v>
      </c>
      <c r="O8" s="357"/>
      <c r="P8" s="359" t="s">
        <v>27</v>
      </c>
      <c r="Q8" s="359" t="s">
        <v>288</v>
      </c>
    </row>
    <row r="9" spans="1:17" ht="9" customHeight="1" thickBot="1" x14ac:dyDescent="0.3">
      <c r="A9" s="352"/>
      <c r="C9" s="360">
        <v>42916</v>
      </c>
      <c r="D9" s="361">
        <v>0</v>
      </c>
      <c r="E9" s="361">
        <v>0</v>
      </c>
      <c r="F9" s="361">
        <v>0</v>
      </c>
      <c r="G9" s="362"/>
      <c r="H9" s="361">
        <v>0</v>
      </c>
      <c r="I9" s="361"/>
      <c r="J9" s="361">
        <v>0</v>
      </c>
      <c r="N9" s="363"/>
    </row>
    <row r="10" spans="1:17" x14ac:dyDescent="0.25">
      <c r="A10" s="352">
        <v>1</v>
      </c>
      <c r="B10" s="352">
        <v>2018</v>
      </c>
      <c r="C10" s="364">
        <v>43281</v>
      </c>
      <c r="D10" s="365">
        <v>665971.86121437687</v>
      </c>
      <c r="E10" s="365">
        <v>652098.37283232482</v>
      </c>
      <c r="F10" s="365">
        <v>13873.488382052048</v>
      </c>
      <c r="H10" s="366" t="s">
        <v>363</v>
      </c>
      <c r="I10" s="365"/>
      <c r="J10" s="366" t="s">
        <v>363</v>
      </c>
      <c r="L10" s="366" t="s">
        <v>363</v>
      </c>
      <c r="N10" s="434" t="s">
        <v>361</v>
      </c>
      <c r="P10" s="367">
        <v>2.6614152320159956E-2</v>
      </c>
      <c r="Q10" s="368">
        <v>58.648000000000003</v>
      </c>
    </row>
    <row r="11" spans="1:17" x14ac:dyDescent="0.25">
      <c r="A11" s="352">
        <v>2</v>
      </c>
      <c r="B11" s="352">
        <v>2019</v>
      </c>
      <c r="C11" s="364">
        <v>43646</v>
      </c>
      <c r="D11" s="365">
        <v>693210.33903786342</v>
      </c>
      <c r="E11" s="365">
        <v>679340.02653786342</v>
      </c>
      <c r="F11" s="365">
        <v>13870.3125</v>
      </c>
      <c r="H11" s="369" t="s">
        <v>363</v>
      </c>
      <c r="I11" s="365"/>
      <c r="J11" s="369" t="s">
        <v>363</v>
      </c>
      <c r="L11" s="369" t="s">
        <v>363</v>
      </c>
      <c r="N11" s="435" t="s">
        <v>361</v>
      </c>
      <c r="P11" s="367">
        <v>6.9623967503695816E-3</v>
      </c>
      <c r="Q11" s="368">
        <v>59.055999999999997</v>
      </c>
    </row>
    <row r="12" spans="1:17" ht="16.5" thickBot="1" x14ac:dyDescent="0.3">
      <c r="A12" s="352">
        <v>3</v>
      </c>
      <c r="B12" s="352">
        <v>2020</v>
      </c>
      <c r="C12" s="364">
        <v>44012</v>
      </c>
      <c r="D12" s="365">
        <v>696839.79828641925</v>
      </c>
      <c r="E12" s="365">
        <v>682664.82953641925</v>
      </c>
      <c r="F12" s="365">
        <v>14174.96875</v>
      </c>
      <c r="H12" s="369" t="s">
        <v>363</v>
      </c>
      <c r="I12" s="365"/>
      <c r="J12" s="369" t="s">
        <v>363</v>
      </c>
      <c r="L12" s="369" t="s">
        <v>363</v>
      </c>
      <c r="N12" s="435" t="s">
        <v>361</v>
      </c>
      <c r="P12" s="367">
        <v>9.9287042874569575E-3</v>
      </c>
      <c r="Q12" s="368">
        <v>59.642000000000003</v>
      </c>
    </row>
    <row r="13" spans="1:17" ht="16.5" thickBot="1" x14ac:dyDescent="0.3">
      <c r="A13" s="352">
        <v>4</v>
      </c>
      <c r="B13" s="352">
        <v>2021</v>
      </c>
      <c r="C13" s="364">
        <v>44377</v>
      </c>
      <c r="D13" s="365">
        <v>718010.7046132395</v>
      </c>
      <c r="E13" s="365">
        <v>702838.6421132395</v>
      </c>
      <c r="F13" s="365">
        <v>15172.0625</v>
      </c>
      <c r="H13" s="369" t="s">
        <v>363</v>
      </c>
      <c r="I13" s="365"/>
      <c r="J13" s="369" t="s">
        <v>363</v>
      </c>
      <c r="L13" s="370" t="s">
        <v>363</v>
      </c>
      <c r="N13" s="435" t="s">
        <v>361</v>
      </c>
      <c r="P13" s="371" t="s">
        <v>365</v>
      </c>
      <c r="Q13" s="372" t="s">
        <v>366</v>
      </c>
    </row>
    <row r="14" spans="1:17" ht="16.5" thickBot="1" x14ac:dyDescent="0.3">
      <c r="A14" s="352">
        <v>5</v>
      </c>
      <c r="B14" s="352">
        <v>2022</v>
      </c>
      <c r="C14" s="364">
        <v>44742</v>
      </c>
      <c r="D14" s="365">
        <v>783036.99735277845</v>
      </c>
      <c r="E14" s="365">
        <v>736784.99314159504</v>
      </c>
      <c r="F14" s="365">
        <v>46252.004211183405</v>
      </c>
      <c r="H14" s="369" t="s">
        <v>363</v>
      </c>
      <c r="I14" s="365"/>
      <c r="J14" s="369" t="s">
        <v>363</v>
      </c>
      <c r="L14" s="365">
        <v>-23684.628139098961</v>
      </c>
      <c r="N14" s="435" t="s">
        <v>361</v>
      </c>
      <c r="P14" s="373" t="s">
        <v>365</v>
      </c>
      <c r="Q14" s="374" t="s">
        <v>366</v>
      </c>
    </row>
    <row r="15" spans="1:17" x14ac:dyDescent="0.25">
      <c r="A15" s="352">
        <v>6</v>
      </c>
      <c r="B15" s="352">
        <v>2023</v>
      </c>
      <c r="C15" s="364">
        <v>45107</v>
      </c>
      <c r="D15" s="365">
        <v>851898.30214063521</v>
      </c>
      <c r="E15" s="365">
        <v>815909.16326263477</v>
      </c>
      <c r="F15" s="365">
        <v>35989.138878000434</v>
      </c>
      <c r="H15" s="369" t="s">
        <v>363</v>
      </c>
      <c r="I15" s="365"/>
      <c r="J15" s="369" t="s">
        <v>363</v>
      </c>
      <c r="L15" s="366" t="s">
        <v>363</v>
      </c>
      <c r="N15" s="435" t="s">
        <v>361</v>
      </c>
      <c r="P15" s="373" t="s">
        <v>365</v>
      </c>
      <c r="Q15" s="374" t="s">
        <v>366</v>
      </c>
    </row>
    <row r="16" spans="1:17" x14ac:dyDescent="0.25">
      <c r="A16" s="352">
        <v>7</v>
      </c>
      <c r="B16" s="352">
        <v>2024</v>
      </c>
      <c r="C16" s="364">
        <v>45473</v>
      </c>
      <c r="D16" s="365">
        <v>865064.88491637632</v>
      </c>
      <c r="E16" s="365">
        <v>831514.09133771202</v>
      </c>
      <c r="F16" s="365">
        <v>33550.793578664307</v>
      </c>
      <c r="H16" s="369" t="s">
        <v>363</v>
      </c>
      <c r="I16" s="365"/>
      <c r="J16" s="369" t="s">
        <v>363</v>
      </c>
      <c r="L16" s="369" t="s">
        <v>363</v>
      </c>
      <c r="N16" s="435" t="s">
        <v>361</v>
      </c>
      <c r="P16" s="373" t="s">
        <v>365</v>
      </c>
      <c r="Q16" s="374" t="s">
        <v>366</v>
      </c>
    </row>
    <row r="17" spans="1:17" x14ac:dyDescent="0.25">
      <c r="A17" s="352">
        <v>8</v>
      </c>
      <c r="B17" s="352">
        <v>2025</v>
      </c>
      <c r="C17" s="364">
        <v>45838</v>
      </c>
      <c r="D17" s="365">
        <v>888991.55715723592</v>
      </c>
      <c r="E17" s="365">
        <v>854772.56826547452</v>
      </c>
      <c r="F17" s="365">
        <v>34218.988891761401</v>
      </c>
      <c r="H17" s="369" t="s">
        <v>363</v>
      </c>
      <c r="I17" s="365"/>
      <c r="J17" s="369" t="s">
        <v>363</v>
      </c>
      <c r="L17" s="369" t="s">
        <v>363</v>
      </c>
      <c r="N17" s="435" t="s">
        <v>361</v>
      </c>
      <c r="P17" s="373" t="s">
        <v>365</v>
      </c>
      <c r="Q17" s="374" t="s">
        <v>366</v>
      </c>
    </row>
    <row r="18" spans="1:17" x14ac:dyDescent="0.25">
      <c r="A18" s="352">
        <v>9</v>
      </c>
      <c r="B18" s="352">
        <v>2026</v>
      </c>
      <c r="C18" s="364">
        <v>46203</v>
      </c>
      <c r="D18" s="365">
        <v>999297.65002140764</v>
      </c>
      <c r="E18" s="365">
        <v>963039.75261217367</v>
      </c>
      <c r="F18" s="365">
        <v>36257.897409233963</v>
      </c>
      <c r="H18" s="369" t="s">
        <v>363</v>
      </c>
      <c r="I18" s="365"/>
      <c r="J18" s="369" t="s">
        <v>363</v>
      </c>
      <c r="L18" s="369" t="s">
        <v>363</v>
      </c>
      <c r="N18" s="435" t="s">
        <v>361</v>
      </c>
      <c r="P18" s="373" t="s">
        <v>365</v>
      </c>
      <c r="Q18" s="374" t="s">
        <v>366</v>
      </c>
    </row>
    <row r="19" spans="1:17" x14ac:dyDescent="0.25">
      <c r="A19" s="352">
        <v>10</v>
      </c>
      <c r="B19" s="352">
        <v>2027</v>
      </c>
      <c r="C19" s="364">
        <v>46568</v>
      </c>
      <c r="D19" s="365">
        <v>1027091.2329484855</v>
      </c>
      <c r="E19" s="365">
        <v>990461.90059181396</v>
      </c>
      <c r="F19" s="365">
        <v>36629.33235667157</v>
      </c>
      <c r="H19" s="369" t="s">
        <v>363</v>
      </c>
      <c r="I19" s="365"/>
      <c r="J19" s="369" t="s">
        <v>363</v>
      </c>
      <c r="L19" s="369" t="s">
        <v>363</v>
      </c>
      <c r="N19" s="435" t="s">
        <v>361</v>
      </c>
      <c r="P19" s="373" t="s">
        <v>365</v>
      </c>
      <c r="Q19" s="374" t="s">
        <v>366</v>
      </c>
    </row>
    <row r="20" spans="1:17" x14ac:dyDescent="0.25">
      <c r="A20" s="352">
        <v>11</v>
      </c>
      <c r="B20" s="352">
        <v>2028</v>
      </c>
      <c r="C20" s="364">
        <v>46934</v>
      </c>
      <c r="D20" s="365">
        <v>1096500.0862847418</v>
      </c>
      <c r="E20" s="365">
        <v>1059391.6847058791</v>
      </c>
      <c r="F20" s="365">
        <v>37108.401578862686</v>
      </c>
      <c r="H20" s="369" t="s">
        <v>363</v>
      </c>
      <c r="I20" s="365"/>
      <c r="J20" s="369" t="s">
        <v>363</v>
      </c>
      <c r="L20" s="369" t="s">
        <v>363</v>
      </c>
      <c r="N20" s="435" t="s">
        <v>361</v>
      </c>
      <c r="P20" s="373" t="s">
        <v>365</v>
      </c>
      <c r="Q20" s="374" t="s">
        <v>366</v>
      </c>
    </row>
    <row r="21" spans="1:17" x14ac:dyDescent="0.25">
      <c r="A21" s="352">
        <v>12</v>
      </c>
      <c r="B21" s="352">
        <v>2029</v>
      </c>
      <c r="C21" s="364">
        <v>47299</v>
      </c>
      <c r="D21" s="365">
        <v>1176147.547693681</v>
      </c>
      <c r="E21" s="365">
        <v>1137885.9510279207</v>
      </c>
      <c r="F21" s="365">
        <v>38261.596665760269</v>
      </c>
      <c r="H21" s="369" t="s">
        <v>363</v>
      </c>
      <c r="I21" s="365"/>
      <c r="J21" s="369" t="s">
        <v>363</v>
      </c>
      <c r="L21" s="369" t="s">
        <v>363</v>
      </c>
      <c r="N21" s="435" t="s">
        <v>361</v>
      </c>
      <c r="P21" s="373" t="s">
        <v>365</v>
      </c>
      <c r="Q21" s="374" t="s">
        <v>366</v>
      </c>
    </row>
    <row r="22" spans="1:17" x14ac:dyDescent="0.25">
      <c r="A22" s="352">
        <v>13</v>
      </c>
      <c r="B22" s="352">
        <v>2030</v>
      </c>
      <c r="C22" s="364">
        <v>47664</v>
      </c>
      <c r="D22" s="365">
        <v>1279101.2417831824</v>
      </c>
      <c r="E22" s="365">
        <v>1239510.0196345698</v>
      </c>
      <c r="F22" s="365">
        <v>39591.222148612607</v>
      </c>
      <c r="H22" s="369" t="s">
        <v>363</v>
      </c>
      <c r="I22" s="365"/>
      <c r="J22" s="369" t="s">
        <v>363</v>
      </c>
      <c r="L22" s="369" t="s">
        <v>363</v>
      </c>
      <c r="N22" s="435" t="s">
        <v>361</v>
      </c>
      <c r="P22" s="373" t="s">
        <v>365</v>
      </c>
      <c r="Q22" s="374" t="s">
        <v>366</v>
      </c>
    </row>
    <row r="23" spans="1:17" x14ac:dyDescent="0.25">
      <c r="A23" s="352">
        <v>14</v>
      </c>
      <c r="B23" s="352">
        <v>2031</v>
      </c>
      <c r="C23" s="364">
        <v>48029</v>
      </c>
      <c r="D23" s="365">
        <v>1326282.5138841285</v>
      </c>
      <c r="E23" s="365">
        <v>1286304.1251507241</v>
      </c>
      <c r="F23" s="365">
        <v>39978.388733404456</v>
      </c>
      <c r="H23" s="369" t="s">
        <v>363</v>
      </c>
      <c r="I23" s="365"/>
      <c r="J23" s="369" t="s">
        <v>363</v>
      </c>
      <c r="L23" s="369" t="s">
        <v>363</v>
      </c>
      <c r="N23" s="435" t="s">
        <v>361</v>
      </c>
      <c r="P23" s="373" t="s">
        <v>365</v>
      </c>
      <c r="Q23" s="374" t="s">
        <v>366</v>
      </c>
    </row>
    <row r="24" spans="1:17" x14ac:dyDescent="0.25">
      <c r="A24" s="352">
        <v>15</v>
      </c>
      <c r="B24" s="352">
        <v>2032</v>
      </c>
      <c r="C24" s="364">
        <v>48395</v>
      </c>
      <c r="D24" s="365">
        <v>1411899.3220667657</v>
      </c>
      <c r="E24" s="365">
        <v>1370278.4517103904</v>
      </c>
      <c r="F24" s="365">
        <v>41620.870356375352</v>
      </c>
      <c r="H24" s="369" t="s">
        <v>363</v>
      </c>
      <c r="I24" s="365"/>
      <c r="J24" s="369" t="s">
        <v>363</v>
      </c>
      <c r="L24" s="369" t="s">
        <v>363</v>
      </c>
      <c r="N24" s="435" t="s">
        <v>361</v>
      </c>
      <c r="P24" s="373" t="s">
        <v>365</v>
      </c>
      <c r="Q24" s="374" t="s">
        <v>366</v>
      </c>
    </row>
    <row r="25" spans="1:17" x14ac:dyDescent="0.25">
      <c r="A25" s="352">
        <v>16</v>
      </c>
      <c r="B25" s="352">
        <v>2033</v>
      </c>
      <c r="C25" s="364">
        <v>48760</v>
      </c>
      <c r="D25" s="365">
        <v>1499606.2238365146</v>
      </c>
      <c r="E25" s="365">
        <v>1457182.6532984145</v>
      </c>
      <c r="F25" s="365">
        <v>42423.570538100088</v>
      </c>
      <c r="H25" s="369" t="s">
        <v>363</v>
      </c>
      <c r="I25" s="365"/>
      <c r="J25" s="369" t="s">
        <v>363</v>
      </c>
      <c r="L25" s="369" t="s">
        <v>363</v>
      </c>
      <c r="N25" s="435" t="s">
        <v>361</v>
      </c>
      <c r="P25" s="373" t="s">
        <v>365</v>
      </c>
      <c r="Q25" s="374" t="s">
        <v>366</v>
      </c>
    </row>
    <row r="26" spans="1:17" x14ac:dyDescent="0.25">
      <c r="A26" s="352">
        <v>17</v>
      </c>
      <c r="B26" s="352">
        <v>2034</v>
      </c>
      <c r="C26" s="364">
        <v>49125</v>
      </c>
      <c r="D26" s="365">
        <v>1567886.9673006833</v>
      </c>
      <c r="E26" s="365">
        <v>1524825.5157135031</v>
      </c>
      <c r="F26" s="365">
        <v>43061.451587180141</v>
      </c>
      <c r="H26" s="369" t="s">
        <v>363</v>
      </c>
      <c r="I26" s="365"/>
      <c r="J26" s="369" t="s">
        <v>363</v>
      </c>
      <c r="L26" s="369" t="s">
        <v>363</v>
      </c>
      <c r="N26" s="435" t="s">
        <v>361</v>
      </c>
      <c r="P26" s="373" t="s">
        <v>365</v>
      </c>
      <c r="Q26" s="374" t="s">
        <v>366</v>
      </c>
    </row>
    <row r="27" spans="1:17" ht="16.5" thickBot="1" x14ac:dyDescent="0.3">
      <c r="A27" s="352">
        <v>18</v>
      </c>
      <c r="B27" s="352">
        <v>2035</v>
      </c>
      <c r="C27" s="364">
        <v>49490</v>
      </c>
      <c r="D27" s="365">
        <v>1636749.7822309418</v>
      </c>
      <c r="E27" s="365">
        <v>1592824.1217748621</v>
      </c>
      <c r="F27" s="365">
        <v>43925.660456079757</v>
      </c>
      <c r="H27" s="370" t="s">
        <v>363</v>
      </c>
      <c r="I27" s="365"/>
      <c r="J27" s="370" t="s">
        <v>363</v>
      </c>
      <c r="L27" s="370" t="s">
        <v>363</v>
      </c>
      <c r="N27" s="436" t="s">
        <v>361</v>
      </c>
      <c r="P27" s="375" t="s">
        <v>365</v>
      </c>
      <c r="Q27" s="376" t="s">
        <v>366</v>
      </c>
    </row>
    <row r="28" spans="1:17" x14ac:dyDescent="0.25">
      <c r="A28" s="352">
        <v>19</v>
      </c>
      <c r="F28" s="365"/>
    </row>
    <row r="29" spans="1:17" x14ac:dyDescent="0.25">
      <c r="A29" s="352">
        <v>20</v>
      </c>
      <c r="B29" s="349" t="s">
        <v>308</v>
      </c>
      <c r="D29" s="365">
        <v>9065616.6787246056</v>
      </c>
      <c r="E29" s="365">
        <v>8778348.2319689132</v>
      </c>
      <c r="F29" s="365">
        <v>287268.44675569172</v>
      </c>
      <c r="H29" s="365">
        <v>263932.90995974757</v>
      </c>
      <c r="I29" s="365"/>
      <c r="J29" s="365">
        <v>23335.536795944205</v>
      </c>
    </row>
    <row r="30" spans="1:17" x14ac:dyDescent="0.25">
      <c r="A30" s="352">
        <v>21</v>
      </c>
      <c r="B30" s="357"/>
      <c r="C30" s="357"/>
      <c r="D30" s="377"/>
      <c r="E30" s="377"/>
      <c r="F30" s="378"/>
      <c r="L30" s="379"/>
    </row>
    <row r="31" spans="1:17" x14ac:dyDescent="0.25">
      <c r="A31" s="352">
        <v>22</v>
      </c>
      <c r="B31" s="380" t="s">
        <v>326</v>
      </c>
      <c r="C31" s="381"/>
      <c r="D31" s="381"/>
      <c r="E31" s="381"/>
      <c r="F31" s="381"/>
      <c r="G31" s="381"/>
      <c r="H31" s="382">
        <v>57.128</v>
      </c>
    </row>
    <row r="32" spans="1:17" x14ac:dyDescent="0.25">
      <c r="A32" s="352">
        <v>23</v>
      </c>
      <c r="B32" s="383" t="s">
        <v>283</v>
      </c>
      <c r="C32" s="357"/>
      <c r="D32" s="357"/>
      <c r="E32" s="357"/>
      <c r="F32" s="357"/>
      <c r="G32" s="357"/>
      <c r="H32" s="384">
        <v>-2.9329999999999998</v>
      </c>
    </row>
    <row r="33" spans="1:17" ht="18" x14ac:dyDescent="0.4">
      <c r="A33" s="352">
        <v>24</v>
      </c>
      <c r="B33" s="385" t="s">
        <v>284</v>
      </c>
      <c r="C33" s="357"/>
      <c r="D33" s="357"/>
      <c r="E33" s="357"/>
      <c r="F33" s="357"/>
      <c r="G33" s="357"/>
      <c r="H33" s="386">
        <v>-0.08</v>
      </c>
    </row>
    <row r="34" spans="1:17" x14ac:dyDescent="0.25">
      <c r="A34" s="352">
        <v>25</v>
      </c>
      <c r="B34" s="387" t="s">
        <v>286</v>
      </c>
      <c r="C34" s="388"/>
      <c r="D34" s="388"/>
      <c r="E34" s="388"/>
      <c r="F34" s="388"/>
      <c r="G34" s="388"/>
      <c r="H34" s="389">
        <v>54.115000000000002</v>
      </c>
    </row>
    <row r="35" spans="1:17" x14ac:dyDescent="0.25">
      <c r="A35" s="352">
        <v>26</v>
      </c>
    </row>
    <row r="36" spans="1:17" x14ac:dyDescent="0.25">
      <c r="A36" s="352">
        <v>27</v>
      </c>
      <c r="B36" s="349" t="s">
        <v>309</v>
      </c>
    </row>
    <row r="37" spans="1:17" x14ac:dyDescent="0.25">
      <c r="A37" s="352"/>
    </row>
    <row r="38" spans="1:17" x14ac:dyDescent="0.25">
      <c r="A38" s="352"/>
    </row>
    <row r="40" spans="1:17" x14ac:dyDescent="0.25">
      <c r="A40" s="443" t="s">
        <v>352</v>
      </c>
      <c r="B40" s="443"/>
      <c r="C40" s="443"/>
      <c r="D40" s="443"/>
      <c r="E40" s="443"/>
      <c r="F40" s="443"/>
      <c r="G40" s="443"/>
      <c r="H40" s="443"/>
      <c r="I40" s="443"/>
      <c r="J40" s="443"/>
      <c r="K40" s="443"/>
      <c r="L40" s="443"/>
      <c r="M40" s="443"/>
      <c r="N40" s="443"/>
      <c r="O40" s="443"/>
      <c r="P40" s="443"/>
      <c r="Q40" s="443"/>
    </row>
  </sheetData>
  <mergeCells count="3">
    <mergeCell ref="D6:F6"/>
    <mergeCell ref="P6:Q6"/>
    <mergeCell ref="A40:Q40"/>
  </mergeCells>
  <printOptions horizontalCentered="1" verticalCentered="1"/>
  <pageMargins left="0.75" right="0.75" top="0.75" bottom="0.75" header="0.3" footer="0.3"/>
  <pageSetup scale="77" orientation="landscape" r:id="rId1"/>
  <headerFooter>
    <oddHeader>&amp;R&amp;"Times New Roman,Regular"&amp;12REDACTED VERSION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35"/>
  <sheetViews>
    <sheetView zoomScaleNormal="100" workbookViewId="0">
      <selection activeCell="M14" sqref="M14"/>
    </sheetView>
  </sheetViews>
  <sheetFormatPr defaultRowHeight="15.75" x14ac:dyDescent="0.25"/>
  <cols>
    <col min="1" max="1" width="4.85546875" style="349" bestFit="1" customWidth="1"/>
    <col min="2" max="2" width="6.7109375" style="349" customWidth="1"/>
    <col min="3" max="3" width="9.5703125" style="349" hidden="1" customWidth="1"/>
    <col min="4" max="4" width="12.42578125" style="349" bestFit="1" customWidth="1"/>
    <col min="5" max="5" width="13.140625" style="349" customWidth="1"/>
    <col min="6" max="6" width="3.140625" style="349" customWidth="1"/>
    <col min="7" max="9" width="12" style="349" customWidth="1"/>
    <col min="10" max="10" width="2.42578125" style="349" customWidth="1"/>
    <col min="11" max="13" width="12" style="349" customWidth="1"/>
    <col min="14" max="16" width="9.140625" style="349"/>
    <col min="17" max="18" width="11.5703125" style="349" bestFit="1" customWidth="1"/>
    <col min="19" max="16384" width="9.140625" style="349"/>
  </cols>
  <sheetData>
    <row r="1" spans="1:18" x14ac:dyDescent="0.25">
      <c r="A1" s="348"/>
      <c r="M1" s="350" t="s">
        <v>349</v>
      </c>
    </row>
    <row r="2" spans="1:18" x14ac:dyDescent="0.25">
      <c r="A2" s="348"/>
      <c r="M2" s="350" t="s">
        <v>325</v>
      </c>
    </row>
    <row r="3" spans="1:18" x14ac:dyDescent="0.25">
      <c r="M3" s="351" t="s">
        <v>54</v>
      </c>
    </row>
    <row r="4" spans="1:18" x14ac:dyDescent="0.25">
      <c r="I4" s="351"/>
    </row>
    <row r="5" spans="1:18" x14ac:dyDescent="0.25">
      <c r="E5" s="352" t="s">
        <v>329</v>
      </c>
      <c r="G5" s="444" t="s">
        <v>330</v>
      </c>
      <c r="H5" s="444"/>
      <c r="I5" s="444"/>
      <c r="J5" s="390"/>
      <c r="K5" s="444" t="s">
        <v>331</v>
      </c>
      <c r="L5" s="444"/>
      <c r="M5" s="444"/>
    </row>
    <row r="6" spans="1:18" x14ac:dyDescent="0.25">
      <c r="D6" s="352" t="s">
        <v>274</v>
      </c>
      <c r="E6" s="352" t="s">
        <v>343</v>
      </c>
      <c r="G6" s="352" t="s">
        <v>316</v>
      </c>
      <c r="K6" s="352" t="s">
        <v>316</v>
      </c>
    </row>
    <row r="7" spans="1:18" x14ac:dyDescent="0.25">
      <c r="D7" s="352" t="s">
        <v>318</v>
      </c>
      <c r="E7" s="352" t="s">
        <v>342</v>
      </c>
      <c r="G7" s="391" t="s">
        <v>317</v>
      </c>
      <c r="H7" s="352" t="s">
        <v>311</v>
      </c>
      <c r="I7" s="349" t="s">
        <v>30</v>
      </c>
      <c r="K7" s="391" t="s">
        <v>317</v>
      </c>
      <c r="L7" s="352" t="s">
        <v>311</v>
      </c>
      <c r="M7" s="349" t="s">
        <v>30</v>
      </c>
    </row>
    <row r="8" spans="1:18" ht="16.5" thickBot="1" x14ac:dyDescent="0.3">
      <c r="A8" s="354" t="s">
        <v>28</v>
      </c>
      <c r="B8" s="354" t="s">
        <v>31</v>
      </c>
      <c r="C8" s="354"/>
      <c r="D8" s="354" t="s">
        <v>319</v>
      </c>
      <c r="E8" s="354" t="s">
        <v>323</v>
      </c>
      <c r="F8" s="356"/>
      <c r="G8" s="392" t="s">
        <v>327</v>
      </c>
      <c r="H8" s="392" t="s">
        <v>39</v>
      </c>
      <c r="I8" s="392" t="s">
        <v>308</v>
      </c>
      <c r="J8" s="356"/>
      <c r="K8" s="392" t="s">
        <v>327</v>
      </c>
      <c r="L8" s="392" t="s">
        <v>39</v>
      </c>
      <c r="M8" s="392" t="s">
        <v>308</v>
      </c>
    </row>
    <row r="9" spans="1:18" x14ac:dyDescent="0.25">
      <c r="A9" s="352"/>
      <c r="B9" s="357"/>
      <c r="C9" s="357"/>
      <c r="D9" s="358" t="s">
        <v>21</v>
      </c>
      <c r="E9" s="359" t="s">
        <v>22</v>
      </c>
      <c r="G9" s="352" t="s">
        <v>97</v>
      </c>
      <c r="H9" s="352" t="s">
        <v>335</v>
      </c>
      <c r="I9" s="358" t="s">
        <v>336</v>
      </c>
      <c r="K9" s="352" t="s">
        <v>337</v>
      </c>
      <c r="L9" s="352" t="s">
        <v>338</v>
      </c>
      <c r="M9" s="358" t="s">
        <v>339</v>
      </c>
    </row>
    <row r="10" spans="1:18" ht="9" customHeight="1" thickBot="1" x14ac:dyDescent="0.3">
      <c r="A10" s="352"/>
      <c r="C10" s="360">
        <v>42916</v>
      </c>
      <c r="D10" s="363"/>
      <c r="H10" s="362">
        <v>0</v>
      </c>
      <c r="L10" s="362">
        <v>0</v>
      </c>
    </row>
    <row r="11" spans="1:18" x14ac:dyDescent="0.25">
      <c r="A11" s="352">
        <v>1</v>
      </c>
      <c r="B11" s="352">
        <v>2018</v>
      </c>
      <c r="C11" s="364">
        <v>43281</v>
      </c>
      <c r="D11" s="434" t="s">
        <v>361</v>
      </c>
      <c r="E11" s="393">
        <v>55.635000000000005</v>
      </c>
      <c r="G11" s="394">
        <v>10.40522771729467</v>
      </c>
      <c r="H11" s="395" t="s">
        <v>364</v>
      </c>
      <c r="I11" s="396" t="s">
        <v>364</v>
      </c>
      <c r="K11" s="394">
        <v>7.7517636195990667</v>
      </c>
      <c r="L11" s="395" t="s">
        <v>364</v>
      </c>
      <c r="M11" s="396" t="s">
        <v>364</v>
      </c>
    </row>
    <row r="12" spans="1:18" x14ac:dyDescent="0.25">
      <c r="A12" s="352">
        <v>2</v>
      </c>
      <c r="B12" s="352">
        <v>2019</v>
      </c>
      <c r="C12" s="364">
        <v>43646</v>
      </c>
      <c r="D12" s="435" t="s">
        <v>361</v>
      </c>
      <c r="E12" s="393">
        <v>56.042999999999999</v>
      </c>
      <c r="G12" s="394">
        <v>10.481534590821338</v>
      </c>
      <c r="H12" s="397" t="s">
        <v>364</v>
      </c>
      <c r="I12" s="398" t="s">
        <v>364</v>
      </c>
      <c r="K12" s="394">
        <v>7.8086112794677884</v>
      </c>
      <c r="L12" s="397" t="s">
        <v>364</v>
      </c>
      <c r="M12" s="398" t="s">
        <v>364</v>
      </c>
    </row>
    <row r="13" spans="1:18" x14ac:dyDescent="0.25">
      <c r="A13" s="352">
        <v>3</v>
      </c>
      <c r="B13" s="352">
        <v>2020</v>
      </c>
      <c r="C13" s="364">
        <v>44012</v>
      </c>
      <c r="D13" s="435" t="s">
        <v>361</v>
      </c>
      <c r="E13" s="393">
        <v>56.629000000000005</v>
      </c>
      <c r="G13" s="394">
        <v>10.591132208190526</v>
      </c>
      <c r="H13" s="397" t="s">
        <v>364</v>
      </c>
      <c r="I13" s="398" t="s">
        <v>364</v>
      </c>
      <c r="K13" s="394">
        <v>7.8902601242792398</v>
      </c>
      <c r="L13" s="397" t="s">
        <v>364</v>
      </c>
      <c r="M13" s="398" t="s">
        <v>364</v>
      </c>
    </row>
    <row r="14" spans="1:18" x14ac:dyDescent="0.25">
      <c r="A14" s="352">
        <v>4</v>
      </c>
      <c r="B14" s="352">
        <v>2021</v>
      </c>
      <c r="C14" s="364">
        <v>44377</v>
      </c>
      <c r="D14" s="435" t="s">
        <v>361</v>
      </c>
      <c r="E14" s="393">
        <v>57.983000000000004</v>
      </c>
      <c r="G14" s="394">
        <v>10.844366293374618</v>
      </c>
      <c r="H14" s="397" t="s">
        <v>364</v>
      </c>
      <c r="I14" s="398" t="s">
        <v>364</v>
      </c>
      <c r="J14" s="357"/>
      <c r="K14" s="399">
        <v>8.0789163288435812</v>
      </c>
      <c r="L14" s="397" t="s">
        <v>364</v>
      </c>
      <c r="M14" s="398" t="s">
        <v>364</v>
      </c>
      <c r="Q14" s="365"/>
    </row>
    <row r="15" spans="1:18" ht="16.5" thickBot="1" x14ac:dyDescent="0.3">
      <c r="A15" s="352">
        <v>5</v>
      </c>
      <c r="B15" s="352">
        <v>2022</v>
      </c>
      <c r="C15" s="364">
        <v>44742</v>
      </c>
      <c r="D15" s="436" t="s">
        <v>361</v>
      </c>
      <c r="E15" s="393">
        <v>59.07</v>
      </c>
      <c r="G15" s="394">
        <v>11.047664262794934</v>
      </c>
      <c r="H15" s="400" t="s">
        <v>364</v>
      </c>
      <c r="I15" s="401" t="s">
        <v>364</v>
      </c>
      <c r="J15" s="357"/>
      <c r="K15" s="399">
        <v>8.2303707559938317</v>
      </c>
      <c r="L15" s="400" t="s">
        <v>364</v>
      </c>
      <c r="M15" s="401" t="s">
        <v>364</v>
      </c>
      <c r="Q15" s="365"/>
      <c r="R15" s="365"/>
    </row>
    <row r="16" spans="1:18" x14ac:dyDescent="0.25">
      <c r="A16" s="352">
        <v>6</v>
      </c>
      <c r="Q16" s="365"/>
      <c r="R16" s="365"/>
    </row>
    <row r="17" spans="1:18" x14ac:dyDescent="0.25">
      <c r="A17" s="352">
        <v>7</v>
      </c>
      <c r="B17" s="349" t="s">
        <v>309</v>
      </c>
      <c r="Q17" s="365"/>
      <c r="R17" s="365"/>
    </row>
    <row r="18" spans="1:18" x14ac:dyDescent="0.25">
      <c r="A18" s="352">
        <v>8</v>
      </c>
      <c r="B18" s="349" t="s">
        <v>344</v>
      </c>
      <c r="Q18" s="365"/>
      <c r="R18" s="365"/>
    </row>
    <row r="19" spans="1:18" x14ac:dyDescent="0.25">
      <c r="A19" s="352">
        <v>9</v>
      </c>
      <c r="Q19" s="379"/>
      <c r="R19" s="379"/>
    </row>
    <row r="20" spans="1:18" x14ac:dyDescent="0.25">
      <c r="A20" s="352">
        <v>10</v>
      </c>
      <c r="E20" s="402"/>
      <c r="F20" s="402"/>
      <c r="G20" s="402"/>
      <c r="H20" s="403" t="s">
        <v>332</v>
      </c>
      <c r="I20" s="403" t="s">
        <v>334</v>
      </c>
      <c r="J20" s="402"/>
      <c r="K20" s="403" t="s">
        <v>313</v>
      </c>
    </row>
    <row r="21" spans="1:18" ht="16.5" thickBot="1" x14ac:dyDescent="0.3">
      <c r="A21" s="352">
        <v>11</v>
      </c>
      <c r="E21" s="404"/>
      <c r="F21" s="404"/>
      <c r="G21" s="404" t="s">
        <v>312</v>
      </c>
      <c r="H21" s="405" t="s">
        <v>333</v>
      </c>
      <c r="I21" s="405" t="s">
        <v>332</v>
      </c>
      <c r="J21" s="404"/>
      <c r="K21" s="405" t="s">
        <v>39</v>
      </c>
    </row>
    <row r="22" spans="1:18" x14ac:dyDescent="0.25">
      <c r="A22" s="352">
        <v>12</v>
      </c>
      <c r="E22" s="406"/>
      <c r="F22" s="406"/>
      <c r="G22" s="352" t="s">
        <v>97</v>
      </c>
      <c r="H22" s="352" t="s">
        <v>24</v>
      </c>
      <c r="I22" s="352" t="s">
        <v>348</v>
      </c>
      <c r="J22" s="406"/>
      <c r="K22" s="352" t="s">
        <v>337</v>
      </c>
    </row>
    <row r="23" spans="1:18" x14ac:dyDescent="0.25">
      <c r="A23" s="352">
        <v>13</v>
      </c>
      <c r="E23" s="407" t="s">
        <v>345</v>
      </c>
      <c r="G23" s="408"/>
      <c r="H23" s="408"/>
      <c r="I23" s="408"/>
      <c r="K23" s="408"/>
    </row>
    <row r="24" spans="1:18" x14ac:dyDescent="0.25">
      <c r="A24" s="352">
        <v>14</v>
      </c>
      <c r="E24" s="408" t="s">
        <v>310</v>
      </c>
      <c r="G24" s="409">
        <v>0.75</v>
      </c>
      <c r="H24" s="410">
        <v>3.2627360421240231E-2</v>
      </c>
      <c r="I24" s="410">
        <v>2.4470520315930173E-2</v>
      </c>
      <c r="K24" s="411">
        <v>0.81297334919934083</v>
      </c>
    </row>
    <row r="25" spans="1:18" x14ac:dyDescent="0.25">
      <c r="A25" s="352">
        <v>15</v>
      </c>
      <c r="E25" s="408" t="s">
        <v>311</v>
      </c>
      <c r="G25" s="409">
        <v>0.25</v>
      </c>
      <c r="H25" s="410">
        <v>2.251802946576403E-2</v>
      </c>
      <c r="I25" s="412">
        <v>5.6295073664410075E-3</v>
      </c>
      <c r="K25" s="413">
        <v>0.18702665080065911</v>
      </c>
    </row>
    <row r="26" spans="1:18" x14ac:dyDescent="0.25">
      <c r="A26" s="352">
        <v>16</v>
      </c>
      <c r="E26" s="408" t="s">
        <v>15</v>
      </c>
      <c r="G26" s="408"/>
      <c r="H26" s="367"/>
      <c r="I26" s="410">
        <v>3.0100027682371182E-2</v>
      </c>
      <c r="K26" s="414"/>
    </row>
    <row r="27" spans="1:18" x14ac:dyDescent="0.25">
      <c r="A27" s="352">
        <v>17</v>
      </c>
      <c r="E27" s="408"/>
      <c r="G27" s="408"/>
      <c r="H27" s="410"/>
      <c r="I27" s="410"/>
      <c r="K27" s="414"/>
    </row>
    <row r="28" spans="1:18" x14ac:dyDescent="0.25">
      <c r="A28" s="352">
        <v>18</v>
      </c>
      <c r="E28" s="407" t="s">
        <v>346</v>
      </c>
      <c r="G28" s="408"/>
      <c r="H28" s="410"/>
      <c r="I28" s="410"/>
      <c r="K28" s="414"/>
    </row>
    <row r="29" spans="1:18" x14ac:dyDescent="0.25">
      <c r="A29" s="352">
        <v>19</v>
      </c>
      <c r="E29" s="408" t="s">
        <v>310</v>
      </c>
      <c r="G29" s="409">
        <v>0.81</v>
      </c>
      <c r="H29" s="410">
        <v>3.2627360421240231E-2</v>
      </c>
      <c r="I29" s="410">
        <v>2.6428161941204589E-2</v>
      </c>
      <c r="K29" s="411">
        <v>0.86066750032175665</v>
      </c>
    </row>
    <row r="30" spans="1:18" x14ac:dyDescent="0.25">
      <c r="A30" s="352">
        <v>20</v>
      </c>
      <c r="E30" s="408" t="s">
        <v>311</v>
      </c>
      <c r="G30" s="409">
        <v>0.19</v>
      </c>
      <c r="H30" s="410">
        <v>2.251802946576403E-2</v>
      </c>
      <c r="I30" s="412">
        <v>4.2784255984951655E-3</v>
      </c>
      <c r="K30" s="413">
        <v>0.13933249967824329</v>
      </c>
    </row>
    <row r="31" spans="1:18" x14ac:dyDescent="0.25">
      <c r="A31" s="352">
        <v>21</v>
      </c>
      <c r="E31" s="408" t="s">
        <v>15</v>
      </c>
      <c r="G31" s="408"/>
      <c r="H31" s="367"/>
      <c r="I31" s="410">
        <v>3.0706587539699754E-2</v>
      </c>
      <c r="K31" s="408"/>
    </row>
    <row r="32" spans="1:18" x14ac:dyDescent="0.25">
      <c r="A32" s="348"/>
      <c r="M32" s="350"/>
    </row>
    <row r="33" spans="1:13" x14ac:dyDescent="0.25">
      <c r="A33" s="348"/>
      <c r="M33" s="350"/>
    </row>
    <row r="34" spans="1:13" x14ac:dyDescent="0.25">
      <c r="M34" s="351"/>
    </row>
    <row r="35" spans="1:13" x14ac:dyDescent="0.25">
      <c r="A35" s="443" t="s">
        <v>352</v>
      </c>
      <c r="B35" s="443"/>
      <c r="C35" s="443"/>
      <c r="D35" s="443"/>
      <c r="E35" s="443"/>
      <c r="F35" s="443"/>
      <c r="G35" s="443"/>
      <c r="H35" s="443"/>
      <c r="I35" s="443"/>
      <c r="J35" s="443"/>
      <c r="K35" s="443"/>
      <c r="L35" s="443"/>
      <c r="M35" s="443"/>
    </row>
  </sheetData>
  <mergeCells count="3">
    <mergeCell ref="G5:I5"/>
    <mergeCell ref="K5:M5"/>
    <mergeCell ref="A35:M35"/>
  </mergeCells>
  <printOptions horizontalCentered="1" verticalCentered="1"/>
  <pageMargins left="0.75" right="0.75" top="0.75" bottom="0.75" header="0.3" footer="0.3"/>
  <pageSetup scale="95" orientation="landscape" r:id="rId1"/>
  <headerFooter>
    <oddHeader>&amp;R&amp;"Times New Roman,Regular"&amp;12REDACTED VERSION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3"/>
  <sheetViews>
    <sheetView zoomScaleNormal="100" workbookViewId="0">
      <selection activeCell="I17" sqref="I17"/>
    </sheetView>
  </sheetViews>
  <sheetFormatPr defaultRowHeight="15.75" x14ac:dyDescent="0.25"/>
  <cols>
    <col min="1" max="1" width="4.85546875" style="348" bestFit="1" customWidth="1"/>
    <col min="2" max="2" width="6.7109375" style="348" customWidth="1"/>
    <col min="3" max="3" width="9.5703125" style="348" hidden="1" customWidth="1"/>
    <col min="4" max="5" width="14.28515625" style="348" customWidth="1"/>
    <col min="6" max="6" width="3.140625" style="348" customWidth="1"/>
    <col min="7" max="9" width="14.28515625" style="348" customWidth="1"/>
    <col min="10" max="16384" width="9.140625" style="349"/>
  </cols>
  <sheetData>
    <row r="1" spans="1:9" x14ac:dyDescent="0.25">
      <c r="I1" s="350" t="s">
        <v>351</v>
      </c>
    </row>
    <row r="2" spans="1:9" x14ac:dyDescent="0.25">
      <c r="I2" s="350" t="s">
        <v>340</v>
      </c>
    </row>
    <row r="3" spans="1:9" x14ac:dyDescent="0.25">
      <c r="I3" s="351" t="s">
        <v>54</v>
      </c>
    </row>
    <row r="4" spans="1:9" x14ac:dyDescent="0.25">
      <c r="A4" s="349"/>
      <c r="B4" s="349"/>
      <c r="C4" s="349"/>
      <c r="D4" s="349"/>
      <c r="E4" s="349"/>
      <c r="F4" s="349"/>
      <c r="G4" s="349"/>
      <c r="H4" s="349"/>
      <c r="I4" s="349"/>
    </row>
    <row r="5" spans="1:9" x14ac:dyDescent="0.25">
      <c r="A5" s="349"/>
      <c r="B5" s="349"/>
      <c r="C5" s="349"/>
      <c r="D5" s="349"/>
      <c r="E5" s="352" t="s">
        <v>329</v>
      </c>
      <c r="F5" s="349"/>
      <c r="G5" s="444" t="s">
        <v>341</v>
      </c>
      <c r="H5" s="444"/>
      <c r="I5" s="444"/>
    </row>
    <row r="6" spans="1:9" x14ac:dyDescent="0.25">
      <c r="A6" s="349"/>
      <c r="B6" s="349"/>
      <c r="C6" s="349"/>
      <c r="D6" s="352" t="s">
        <v>274</v>
      </c>
      <c r="E6" s="352" t="s">
        <v>343</v>
      </c>
      <c r="F6" s="349"/>
      <c r="G6" s="352" t="s">
        <v>321</v>
      </c>
      <c r="H6" s="349"/>
      <c r="I6" s="349"/>
    </row>
    <row r="7" spans="1:9" x14ac:dyDescent="0.25">
      <c r="A7" s="349"/>
      <c r="B7" s="349"/>
      <c r="C7" s="349"/>
      <c r="D7" s="352" t="s">
        <v>318</v>
      </c>
      <c r="E7" s="352" t="s">
        <v>342</v>
      </c>
      <c r="F7" s="349"/>
      <c r="G7" s="391" t="s">
        <v>322</v>
      </c>
      <c r="H7" s="352" t="s">
        <v>37</v>
      </c>
      <c r="I7" s="352" t="s">
        <v>30</v>
      </c>
    </row>
    <row r="8" spans="1:9" ht="16.5" thickBot="1" x14ac:dyDescent="0.3">
      <c r="A8" s="354" t="s">
        <v>28</v>
      </c>
      <c r="B8" s="354" t="s">
        <v>31</v>
      </c>
      <c r="C8" s="354"/>
      <c r="D8" s="354" t="s">
        <v>319</v>
      </c>
      <c r="E8" s="354" t="s">
        <v>323</v>
      </c>
      <c r="F8" s="356"/>
      <c r="G8" s="392" t="s">
        <v>327</v>
      </c>
      <c r="H8" s="392" t="s">
        <v>39</v>
      </c>
      <c r="I8" s="392" t="s">
        <v>308</v>
      </c>
    </row>
    <row r="9" spans="1:9" x14ac:dyDescent="0.25">
      <c r="A9" s="352"/>
      <c r="B9" s="357"/>
      <c r="C9" s="357"/>
      <c r="D9" s="358" t="s">
        <v>21</v>
      </c>
      <c r="E9" s="359" t="s">
        <v>22</v>
      </c>
      <c r="F9" s="349"/>
      <c r="G9" s="352" t="s">
        <v>97</v>
      </c>
      <c r="H9" s="352" t="s">
        <v>335</v>
      </c>
      <c r="I9" s="358" t="s">
        <v>336</v>
      </c>
    </row>
    <row r="10" spans="1:9" ht="9" customHeight="1" thickBot="1" x14ac:dyDescent="0.3">
      <c r="A10" s="352"/>
      <c r="B10" s="349"/>
      <c r="C10" s="360">
        <v>42916</v>
      </c>
      <c r="D10" s="363"/>
      <c r="E10" s="349"/>
      <c r="F10" s="349"/>
      <c r="G10" s="349"/>
      <c r="H10" s="362">
        <v>0</v>
      </c>
      <c r="I10" s="349"/>
    </row>
    <row r="11" spans="1:9" x14ac:dyDescent="0.25">
      <c r="A11" s="352">
        <v>1</v>
      </c>
      <c r="B11" s="352">
        <v>2018</v>
      </c>
      <c r="C11" s="364">
        <v>43281</v>
      </c>
      <c r="D11" s="434" t="s">
        <v>361</v>
      </c>
      <c r="E11" s="393">
        <v>55.635000000000005</v>
      </c>
      <c r="F11" s="349"/>
      <c r="G11" s="394">
        <v>21.292435422187395</v>
      </c>
      <c r="H11" s="395" t="s">
        <v>362</v>
      </c>
      <c r="I11" s="396" t="s">
        <v>362</v>
      </c>
    </row>
    <row r="12" spans="1:9" x14ac:dyDescent="0.25">
      <c r="A12" s="352">
        <v>2</v>
      </c>
      <c r="B12" s="352">
        <v>2019</v>
      </c>
      <c r="C12" s="364">
        <v>43646</v>
      </c>
      <c r="D12" s="435" t="s">
        <v>361</v>
      </c>
      <c r="E12" s="393">
        <v>56.042999999999999</v>
      </c>
      <c r="F12" s="349"/>
      <c r="G12" s="394">
        <v>21.448583775782296</v>
      </c>
      <c r="H12" s="397" t="s">
        <v>362</v>
      </c>
      <c r="I12" s="398" t="s">
        <v>362</v>
      </c>
    </row>
    <row r="13" spans="1:9" x14ac:dyDescent="0.25">
      <c r="A13" s="352">
        <v>3</v>
      </c>
      <c r="B13" s="352">
        <v>2020</v>
      </c>
      <c r="C13" s="364">
        <v>44012</v>
      </c>
      <c r="D13" s="435" t="s">
        <v>361</v>
      </c>
      <c r="E13" s="393">
        <v>56.629000000000005</v>
      </c>
      <c r="F13" s="349"/>
      <c r="G13" s="394">
        <v>21.672855675798509</v>
      </c>
      <c r="H13" s="397" t="s">
        <v>362</v>
      </c>
      <c r="I13" s="398" t="s">
        <v>362</v>
      </c>
    </row>
    <row r="14" spans="1:9" x14ac:dyDescent="0.25">
      <c r="A14" s="352">
        <v>4</v>
      </c>
      <c r="B14" s="352">
        <v>2021</v>
      </c>
      <c r="C14" s="364">
        <v>44377</v>
      </c>
      <c r="D14" s="435" t="s">
        <v>361</v>
      </c>
      <c r="E14" s="393">
        <v>57.983000000000004</v>
      </c>
      <c r="F14" s="349"/>
      <c r="G14" s="394">
        <v>22.191053888463944</v>
      </c>
      <c r="H14" s="397" t="s">
        <v>362</v>
      </c>
      <c r="I14" s="398" t="s">
        <v>362</v>
      </c>
    </row>
    <row r="15" spans="1:9" ht="16.5" thickBot="1" x14ac:dyDescent="0.3">
      <c r="A15" s="352">
        <v>5</v>
      </c>
      <c r="B15" s="352">
        <v>2022</v>
      </c>
      <c r="C15" s="364">
        <v>44742</v>
      </c>
      <c r="D15" s="436" t="s">
        <v>361</v>
      </c>
      <c r="E15" s="393">
        <v>59.07</v>
      </c>
      <c r="F15" s="349"/>
      <c r="G15" s="394">
        <v>22.607066781497426</v>
      </c>
      <c r="H15" s="400" t="s">
        <v>362</v>
      </c>
      <c r="I15" s="401" t="s">
        <v>362</v>
      </c>
    </row>
    <row r="16" spans="1:9" x14ac:dyDescent="0.25">
      <c r="A16" s="352">
        <v>6</v>
      </c>
      <c r="B16" s="349"/>
      <c r="C16" s="349"/>
      <c r="D16" s="349"/>
      <c r="E16" s="349"/>
      <c r="F16" s="349"/>
      <c r="G16" s="349"/>
      <c r="H16" s="349"/>
      <c r="I16" s="349"/>
    </row>
    <row r="17" spans="1:9" x14ac:dyDescent="0.25">
      <c r="A17" s="352">
        <v>7</v>
      </c>
      <c r="B17" s="349" t="s">
        <v>309</v>
      </c>
      <c r="C17" s="349"/>
      <c r="D17" s="349"/>
      <c r="E17" s="349"/>
      <c r="F17" s="349"/>
      <c r="G17" s="349"/>
      <c r="H17" s="349"/>
      <c r="I17" s="349"/>
    </row>
    <row r="18" spans="1:9" x14ac:dyDescent="0.25">
      <c r="A18" s="349"/>
      <c r="B18" s="349"/>
      <c r="C18" s="349"/>
      <c r="D18" s="349"/>
      <c r="E18" s="349"/>
      <c r="F18" s="349"/>
      <c r="G18" s="349"/>
      <c r="H18" s="349"/>
      <c r="I18" s="349"/>
    </row>
    <row r="19" spans="1:9" x14ac:dyDescent="0.25">
      <c r="A19" s="349" t="s">
        <v>328</v>
      </c>
      <c r="B19" s="349"/>
      <c r="C19" s="349"/>
      <c r="D19" s="349"/>
      <c r="E19" s="349"/>
      <c r="F19" s="349"/>
      <c r="G19" s="349"/>
      <c r="H19" s="349"/>
      <c r="I19" s="349"/>
    </row>
    <row r="20" spans="1:9" x14ac:dyDescent="0.25">
      <c r="A20" s="349"/>
      <c r="B20" s="349"/>
      <c r="C20" s="349"/>
      <c r="D20" s="349"/>
      <c r="E20" s="349"/>
      <c r="F20" s="349"/>
      <c r="G20" s="349"/>
      <c r="H20" s="349"/>
      <c r="I20" s="349"/>
    </row>
    <row r="23" spans="1:9" x14ac:dyDescent="0.25">
      <c r="A23" s="443" t="s">
        <v>352</v>
      </c>
      <c r="B23" s="443"/>
      <c r="C23" s="443"/>
      <c r="D23" s="443"/>
      <c r="E23" s="443"/>
      <c r="F23" s="443"/>
      <c r="G23" s="443"/>
      <c r="H23" s="443"/>
      <c r="I23" s="443"/>
    </row>
  </sheetData>
  <mergeCells count="2">
    <mergeCell ref="G5:I5"/>
    <mergeCell ref="A23:I23"/>
  </mergeCells>
  <printOptions horizontalCentered="1" verticalCentered="1"/>
  <pageMargins left="0.75" right="0.75" top="0.75" bottom="0.75" header="0.3" footer="0.3"/>
  <pageSetup orientation="landscape" r:id="rId1"/>
  <headerFooter>
    <oddHeader>&amp;R&amp;"Times New Roman,Regular"&amp;12REDACTED VERSION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fitToPage="1"/>
  </sheetPr>
  <dimension ref="A1:R29"/>
  <sheetViews>
    <sheetView zoomScaleNormal="100" workbookViewId="0">
      <selection activeCell="M20" sqref="M20"/>
    </sheetView>
  </sheetViews>
  <sheetFormatPr defaultColWidth="9.140625" defaultRowHeight="15" x14ac:dyDescent="0.25"/>
  <cols>
    <col min="1" max="1" width="9" style="35" customWidth="1"/>
    <col min="2" max="2" width="3.28515625" style="35" customWidth="1"/>
    <col min="3" max="3" width="6.85546875" style="35" bestFit="1" customWidth="1"/>
    <col min="4" max="4" width="11.5703125" style="35" bestFit="1" customWidth="1"/>
    <col min="5" max="5" width="7.140625" style="35" customWidth="1"/>
    <col min="6" max="6" width="8.85546875" style="35" bestFit="1" customWidth="1"/>
    <col min="7" max="7" width="11.5703125" style="35" bestFit="1" customWidth="1"/>
    <col min="8" max="8" width="7.5703125" style="35" customWidth="1"/>
    <col min="9" max="9" width="9" style="35" bestFit="1" customWidth="1"/>
    <col min="10" max="11" width="10.140625" style="35" bestFit="1" customWidth="1"/>
    <col min="12" max="12" width="9" style="35" bestFit="1" customWidth="1"/>
    <col min="13" max="13" width="11.5703125" style="35" bestFit="1" customWidth="1"/>
    <col min="14" max="14" width="5.85546875" style="35" customWidth="1"/>
    <col min="15" max="15" width="37.28515625" style="35" customWidth="1"/>
    <col min="16" max="16" width="15" style="35" bestFit="1" customWidth="1"/>
    <col min="17" max="17" width="6" style="35" bestFit="1" customWidth="1"/>
    <col min="18" max="18" width="8.7109375" style="35" bestFit="1" customWidth="1"/>
    <col min="19" max="16384" width="9.140625" style="35"/>
  </cols>
  <sheetData>
    <row r="1" spans="1:18" ht="15.75" x14ac:dyDescent="0.25">
      <c r="A1" s="172" t="s">
        <v>138</v>
      </c>
    </row>
    <row r="2" spans="1:18" x14ac:dyDescent="0.25">
      <c r="A2" s="38" t="s">
        <v>293</v>
      </c>
    </row>
    <row r="3" spans="1:18" x14ac:dyDescent="0.25">
      <c r="A3" s="38"/>
      <c r="C3" s="43"/>
      <c r="D3" s="43" t="s">
        <v>34</v>
      </c>
      <c r="E3" s="43"/>
      <c r="F3" s="43"/>
      <c r="G3" s="43" t="s">
        <v>34</v>
      </c>
      <c r="I3" s="39" t="s">
        <v>35</v>
      </c>
      <c r="J3" s="40"/>
      <c r="K3" s="41"/>
      <c r="L3" s="41"/>
      <c r="M3" s="42"/>
    </row>
    <row r="4" spans="1:18" x14ac:dyDescent="0.25">
      <c r="A4" s="38"/>
      <c r="C4" s="23" t="s">
        <v>17</v>
      </c>
      <c r="D4" s="43" t="s">
        <v>36</v>
      </c>
      <c r="E4" s="43"/>
      <c r="F4" s="23" t="s">
        <v>17</v>
      </c>
      <c r="G4" s="43" t="s">
        <v>36</v>
      </c>
      <c r="I4" s="43" t="s">
        <v>37</v>
      </c>
      <c r="J4" s="43" t="s">
        <v>38</v>
      </c>
      <c r="K4" s="43" t="s">
        <v>38</v>
      </c>
      <c r="L4" s="43" t="s">
        <v>15</v>
      </c>
      <c r="M4" s="35" t="s">
        <v>34</v>
      </c>
      <c r="N4" s="43"/>
    </row>
    <row r="5" spans="1:18" ht="15.75" x14ac:dyDescent="0.25">
      <c r="A5" s="38"/>
      <c r="C5" s="34" t="s">
        <v>59</v>
      </c>
      <c r="F5" s="34" t="s">
        <v>60</v>
      </c>
      <c r="J5" s="43" t="s">
        <v>61</v>
      </c>
      <c r="K5" s="43" t="s">
        <v>62</v>
      </c>
      <c r="M5" s="35" t="s">
        <v>36</v>
      </c>
    </row>
    <row r="6" spans="1:18" x14ac:dyDescent="0.25">
      <c r="A6" s="38"/>
      <c r="C6" s="36"/>
      <c r="F6" s="36"/>
      <c r="I6" s="44"/>
      <c r="J6" s="44"/>
      <c r="K6" s="44"/>
      <c r="L6" s="45"/>
      <c r="O6" s="237" t="s">
        <v>232</v>
      </c>
      <c r="P6" s="116"/>
      <c r="Q6" s="24"/>
      <c r="R6" s="25"/>
    </row>
    <row r="7" spans="1:18" x14ac:dyDescent="0.25">
      <c r="A7" s="38">
        <v>2015</v>
      </c>
      <c r="C7" s="36">
        <v>24.593610000000002</v>
      </c>
      <c r="D7" s="37"/>
      <c r="F7" s="36">
        <v>2.308204813108039</v>
      </c>
      <c r="G7" s="37"/>
      <c r="I7" s="44">
        <v>46.367028473248659</v>
      </c>
      <c r="J7" s="44">
        <v>6.0470976939210761</v>
      </c>
      <c r="K7" s="44">
        <v>7.404549005798664</v>
      </c>
      <c r="L7" s="45">
        <v>59.818675172968398</v>
      </c>
      <c r="M7" s="37"/>
      <c r="O7" s="238" t="s">
        <v>231</v>
      </c>
      <c r="P7" s="26" t="s">
        <v>39</v>
      </c>
      <c r="Q7" s="26" t="s">
        <v>40</v>
      </c>
      <c r="R7" s="26" t="s">
        <v>41</v>
      </c>
    </row>
    <row r="8" spans="1:18" x14ac:dyDescent="0.25">
      <c r="A8" s="38">
        <v>2016</v>
      </c>
      <c r="C8" s="36">
        <v>24.577159999999999</v>
      </c>
      <c r="D8" s="37">
        <v>-6.6887293081419052E-4</v>
      </c>
      <c r="F8" s="36">
        <v>2.3173934139784946</v>
      </c>
      <c r="G8" s="37">
        <v>3.9808429556487113E-3</v>
      </c>
      <c r="H8" s="46"/>
      <c r="I8" s="44">
        <v>46.367028473248659</v>
      </c>
      <c r="J8" s="44">
        <v>6.0711702401780414</v>
      </c>
      <c r="K8" s="44">
        <v>7.3995963034037979</v>
      </c>
      <c r="L8" s="44">
        <v>59.837795016830498</v>
      </c>
      <c r="M8" s="37">
        <v>3.1963001197898855E-4</v>
      </c>
      <c r="O8" s="160" t="s">
        <v>42</v>
      </c>
      <c r="P8" s="226">
        <v>482948399.12443668</v>
      </c>
      <c r="Q8" s="47">
        <v>0.38271655292868512</v>
      </c>
      <c r="R8" s="48">
        <v>22.893597162959182</v>
      </c>
    </row>
    <row r="9" spans="1:18" x14ac:dyDescent="0.25">
      <c r="A9" s="38">
        <v>2017</v>
      </c>
      <c r="C9" s="36">
        <v>26.15644</v>
      </c>
      <c r="D9" s="37">
        <v>6.4258034695628075E-2</v>
      </c>
      <c r="F9" s="36">
        <v>2.4961498655913981</v>
      </c>
      <c r="G9" s="37">
        <v>7.7136860118202755E-2</v>
      </c>
      <c r="H9" s="46"/>
      <c r="I9" s="44">
        <v>46.367028473248659</v>
      </c>
      <c r="J9" s="44">
        <v>6.5394812497484507</v>
      </c>
      <c r="K9" s="44">
        <v>7.8750798194015603</v>
      </c>
      <c r="L9" s="44">
        <v>60.78158954239867</v>
      </c>
      <c r="M9" s="37">
        <v>1.5772548525605057E-2</v>
      </c>
      <c r="O9" s="160" t="s">
        <v>43</v>
      </c>
      <c r="P9" s="226">
        <v>378099433.93398017</v>
      </c>
      <c r="Q9" s="47">
        <v>0.29962810163951964</v>
      </c>
      <c r="R9" s="48">
        <v>17.923356084667585</v>
      </c>
    </row>
    <row r="10" spans="1:18" x14ac:dyDescent="0.25">
      <c r="A10" s="38">
        <v>2018</v>
      </c>
      <c r="C10" s="36">
        <v>27.13344</v>
      </c>
      <c r="D10" s="37">
        <v>3.7352177895768612E-2</v>
      </c>
      <c r="F10" s="36">
        <v>2.6240047043010759</v>
      </c>
      <c r="G10" s="37">
        <v>5.1220818297857296E-2</v>
      </c>
      <c r="H10" s="46"/>
      <c r="I10" s="44">
        <v>46.367028473248659</v>
      </c>
      <c r="J10" s="44">
        <v>6.8744388306040607</v>
      </c>
      <c r="K10" s="44">
        <v>8.1692312017592243</v>
      </c>
      <c r="L10" s="44">
        <v>61.410698505611947</v>
      </c>
      <c r="M10" s="37">
        <v>1.0350321009200192E-2</v>
      </c>
      <c r="O10" s="160" t="s">
        <v>56</v>
      </c>
      <c r="P10" s="226">
        <v>156201538.06037682</v>
      </c>
      <c r="Q10" s="47">
        <v>0.12378323298515181</v>
      </c>
      <c r="R10" s="48">
        <v>7.404549005798664</v>
      </c>
    </row>
    <row r="11" spans="1:18" x14ac:dyDescent="0.25">
      <c r="A11" s="38">
        <v>2019</v>
      </c>
      <c r="C11" s="36">
        <v>27.934920000000002</v>
      </c>
      <c r="D11" s="37">
        <v>2.9538458816869673E-2</v>
      </c>
      <c r="F11" s="36">
        <v>2.6951006720430111</v>
      </c>
      <c r="G11" s="37">
        <v>2.7094451326783009E-2</v>
      </c>
      <c r="H11" s="46"/>
      <c r="I11" s="44">
        <v>46.367028473248659</v>
      </c>
      <c r="J11" s="44">
        <v>7.0606979788988093</v>
      </c>
      <c r="K11" s="44">
        <v>8.4105377011778764</v>
      </c>
      <c r="L11" s="44">
        <v>61.838264153325341</v>
      </c>
      <c r="M11" s="37">
        <v>6.9623967503695816E-3</v>
      </c>
      <c r="O11" s="160" t="s">
        <v>57</v>
      </c>
      <c r="P11" s="226">
        <v>127565630.24326259</v>
      </c>
      <c r="Q11" s="47">
        <v>0.10109046508361512</v>
      </c>
      <c r="R11" s="48">
        <v>6.0470976939210761</v>
      </c>
    </row>
    <row r="12" spans="1:18" ht="15.75" thickBot="1" x14ac:dyDescent="0.3">
      <c r="A12" s="38">
        <v>2020</v>
      </c>
      <c r="C12" s="36">
        <v>28.964210000000001</v>
      </c>
      <c r="D12" s="37">
        <v>3.6845997769100469E-2</v>
      </c>
      <c r="F12" s="36">
        <v>2.8111690860215055</v>
      </c>
      <c r="G12" s="37">
        <v>4.3066448382616196E-2</v>
      </c>
      <c r="H12" s="46"/>
      <c r="I12" s="44">
        <v>46.367028473248659</v>
      </c>
      <c r="J12" s="44">
        <v>7.3647771639522972</v>
      </c>
      <c r="K12" s="44">
        <v>8.7204323545524112</v>
      </c>
      <c r="L12" s="44">
        <v>62.452237991753364</v>
      </c>
      <c r="M12" s="37">
        <v>9.9287042874569575E-3</v>
      </c>
      <c r="O12" s="160" t="s">
        <v>268</v>
      </c>
      <c r="P12" s="226">
        <v>117080768.31067228</v>
      </c>
      <c r="Q12" s="47">
        <v>9.2781647363028297E-2</v>
      </c>
      <c r="R12" s="48">
        <v>5.5500752256218897</v>
      </c>
    </row>
    <row r="13" spans="1:18" x14ac:dyDescent="0.25">
      <c r="A13" s="38">
        <v>2021</v>
      </c>
      <c r="C13" s="36">
        <v>31.48161</v>
      </c>
      <c r="D13" s="37">
        <v>8.691416061408197E-2</v>
      </c>
      <c r="F13" s="431" t="s">
        <v>358</v>
      </c>
      <c r="G13" s="428" t="s">
        <v>357</v>
      </c>
      <c r="H13" s="46"/>
      <c r="I13" s="44">
        <v>46.367028473248659</v>
      </c>
      <c r="J13" s="342" t="s">
        <v>359</v>
      </c>
      <c r="K13" s="44">
        <v>9.4783614128402167</v>
      </c>
      <c r="L13" s="345" t="s">
        <v>360</v>
      </c>
      <c r="M13" s="428" t="s">
        <v>357</v>
      </c>
      <c r="O13" s="229" t="s">
        <v>44</v>
      </c>
      <c r="P13" s="230">
        <v>1261895769.6727285</v>
      </c>
      <c r="Q13" s="29">
        <v>1</v>
      </c>
      <c r="R13" s="49">
        <v>59.818675172968398</v>
      </c>
    </row>
    <row r="14" spans="1:18" x14ac:dyDescent="0.25">
      <c r="A14" s="38">
        <v>2022</v>
      </c>
      <c r="C14" s="36">
        <v>33.072090000000003</v>
      </c>
      <c r="D14" s="37">
        <v>5.0520923167525433E-2</v>
      </c>
      <c r="F14" s="432" t="s">
        <v>358</v>
      </c>
      <c r="G14" s="429" t="s">
        <v>357</v>
      </c>
      <c r="H14" s="46"/>
      <c r="I14" s="44">
        <v>46.367028473248659</v>
      </c>
      <c r="J14" s="343" t="s">
        <v>359</v>
      </c>
      <c r="K14" s="44">
        <v>9.9572169815323548</v>
      </c>
      <c r="L14" s="346" t="s">
        <v>360</v>
      </c>
      <c r="M14" s="429" t="s">
        <v>357</v>
      </c>
      <c r="O14" s="27" t="s">
        <v>45</v>
      </c>
      <c r="P14" s="50">
        <v>21095348</v>
      </c>
      <c r="Q14" s="30"/>
      <c r="R14" s="24"/>
    </row>
    <row r="15" spans="1:18" x14ac:dyDescent="0.25">
      <c r="A15" s="38">
        <v>2023</v>
      </c>
      <c r="C15" s="36">
        <v>34.908909999999999</v>
      </c>
      <c r="D15" s="37">
        <v>5.5539882722863698E-2</v>
      </c>
      <c r="F15" s="432" t="s">
        <v>358</v>
      </c>
      <c r="G15" s="429" t="s">
        <v>357</v>
      </c>
      <c r="H15" s="46"/>
      <c r="I15" s="44">
        <v>46.367028473248659</v>
      </c>
      <c r="J15" s="343" t="s">
        <v>359</v>
      </c>
      <c r="K15" s="44">
        <v>10.510239644932769</v>
      </c>
      <c r="L15" s="346" t="s">
        <v>360</v>
      </c>
      <c r="M15" s="429" t="s">
        <v>357</v>
      </c>
      <c r="O15" s="27" t="s">
        <v>46</v>
      </c>
      <c r="P15" s="31">
        <v>59.818675172968398</v>
      </c>
      <c r="Q15" s="30"/>
      <c r="R15" s="30"/>
    </row>
    <row r="16" spans="1:18" x14ac:dyDescent="0.25">
      <c r="A16" s="38">
        <v>2024</v>
      </c>
      <c r="C16" s="36">
        <v>37.228969999999997</v>
      </c>
      <c r="D16" s="37">
        <v>6.646039650049218E-2</v>
      </c>
      <c r="F16" s="432" t="s">
        <v>358</v>
      </c>
      <c r="G16" s="429" t="s">
        <v>357</v>
      </c>
      <c r="H16" s="46"/>
      <c r="I16" s="44">
        <v>46.367028473248659</v>
      </c>
      <c r="J16" s="343" t="s">
        <v>359</v>
      </c>
      <c r="K16" s="44">
        <v>11.208754339050193</v>
      </c>
      <c r="L16" s="346" t="s">
        <v>360</v>
      </c>
      <c r="M16" s="429" t="s">
        <v>357</v>
      </c>
      <c r="O16" s="32" t="s">
        <v>47</v>
      </c>
      <c r="P16" s="51">
        <v>46.367028473248659</v>
      </c>
    </row>
    <row r="17" spans="1:17" x14ac:dyDescent="0.25">
      <c r="A17" s="38">
        <v>2025</v>
      </c>
      <c r="C17" s="36">
        <v>41.487940000000002</v>
      </c>
      <c r="D17" s="37">
        <v>0.11439935082813202</v>
      </c>
      <c r="F17" s="432" t="s">
        <v>358</v>
      </c>
      <c r="G17" s="429" t="s">
        <v>357</v>
      </c>
      <c r="H17" s="46"/>
      <c r="I17" s="44">
        <v>46.367028473248659</v>
      </c>
      <c r="J17" s="343" t="s">
        <v>359</v>
      </c>
      <c r="K17" s="44">
        <v>12.491028559029543</v>
      </c>
      <c r="L17" s="346" t="s">
        <v>360</v>
      </c>
      <c r="M17" s="429" t="s">
        <v>357</v>
      </c>
      <c r="O17" s="32" t="s">
        <v>269</v>
      </c>
      <c r="P17" s="51">
        <v>7.404549005798664</v>
      </c>
    </row>
    <row r="18" spans="1:17" x14ac:dyDescent="0.25">
      <c r="A18" s="38">
        <v>2026</v>
      </c>
      <c r="C18" s="36">
        <v>49.102229999999999</v>
      </c>
      <c r="D18" s="37">
        <v>0.18353020178876078</v>
      </c>
      <c r="F18" s="432" t="s">
        <v>358</v>
      </c>
      <c r="G18" s="429" t="s">
        <v>357</v>
      </c>
      <c r="H18" s="46"/>
      <c r="I18" s="44">
        <v>46.367028473248659</v>
      </c>
      <c r="J18" s="343" t="s">
        <v>359</v>
      </c>
      <c r="K18" s="44">
        <v>14.783509551017408</v>
      </c>
      <c r="L18" s="346" t="s">
        <v>360</v>
      </c>
      <c r="M18" s="429" t="s">
        <v>357</v>
      </c>
      <c r="O18" s="32" t="s">
        <v>58</v>
      </c>
      <c r="P18" s="51">
        <v>6.0470976939210761</v>
      </c>
    </row>
    <row r="19" spans="1:17" x14ac:dyDescent="0.25">
      <c r="A19" s="38">
        <v>2027</v>
      </c>
      <c r="C19" s="36">
        <v>51.375300000000003</v>
      </c>
      <c r="D19" s="37">
        <v>4.6292602189350829E-2</v>
      </c>
      <c r="F19" s="432" t="s">
        <v>358</v>
      </c>
      <c r="G19" s="429" t="s">
        <v>357</v>
      </c>
      <c r="H19" s="46"/>
      <c r="I19" s="44">
        <v>46.367028473248659</v>
      </c>
      <c r="J19" s="343" t="s">
        <v>359</v>
      </c>
      <c r="K19" s="44">
        <v>15.467876677625126</v>
      </c>
      <c r="L19" s="346" t="s">
        <v>360</v>
      </c>
      <c r="M19" s="429" t="s">
        <v>357</v>
      </c>
      <c r="O19" s="32" t="s">
        <v>48</v>
      </c>
      <c r="P19" s="31">
        <v>59.818675172968398</v>
      </c>
      <c r="Q19" s="28">
        <v>0</v>
      </c>
    </row>
    <row r="20" spans="1:17" x14ac:dyDescent="0.25">
      <c r="A20" s="38">
        <v>2028</v>
      </c>
      <c r="C20" s="36">
        <v>54.290210000000002</v>
      </c>
      <c r="D20" s="37">
        <v>5.6737576228265363E-2</v>
      </c>
      <c r="F20" s="432" t="s">
        <v>358</v>
      </c>
      <c r="G20" s="429" t="s">
        <v>357</v>
      </c>
      <c r="H20" s="46"/>
      <c r="I20" s="44">
        <v>46.367028473248659</v>
      </c>
      <c r="J20" s="343" t="s">
        <v>359</v>
      </c>
      <c r="K20" s="44">
        <v>16.345486509711289</v>
      </c>
      <c r="L20" s="346" t="s">
        <v>360</v>
      </c>
      <c r="M20" s="429" t="s">
        <v>357</v>
      </c>
      <c r="P20" s="28">
        <v>0</v>
      </c>
    </row>
    <row r="21" spans="1:17" x14ac:dyDescent="0.25">
      <c r="A21" s="38">
        <v>2029</v>
      </c>
      <c r="C21" s="36">
        <v>58.230690000000003</v>
      </c>
      <c r="D21" s="37">
        <v>7.2581778556391585E-2</v>
      </c>
      <c r="F21" s="432" t="s">
        <v>358</v>
      </c>
      <c r="G21" s="429" t="s">
        <v>357</v>
      </c>
      <c r="H21" s="46"/>
      <c r="I21" s="44">
        <v>46.367028473248659</v>
      </c>
      <c r="J21" s="343" t="s">
        <v>359</v>
      </c>
      <c r="K21" s="44">
        <v>17.531870991955639</v>
      </c>
      <c r="L21" s="346" t="s">
        <v>360</v>
      </c>
      <c r="M21" s="429" t="s">
        <v>357</v>
      </c>
    </row>
    <row r="22" spans="1:17" x14ac:dyDescent="0.25">
      <c r="A22" s="38">
        <v>2030</v>
      </c>
      <c r="C22" s="36">
        <v>62.193219999999997</v>
      </c>
      <c r="D22" s="37">
        <v>6.8048824425745114E-2</v>
      </c>
      <c r="F22" s="432" t="s">
        <v>358</v>
      </c>
      <c r="G22" s="429" t="s">
        <v>357</v>
      </c>
      <c r="H22" s="46"/>
      <c r="I22" s="44">
        <v>46.367028473248659</v>
      </c>
      <c r="J22" s="343" t="s">
        <v>359</v>
      </c>
      <c r="K22" s="44">
        <v>18.724894202942043</v>
      </c>
      <c r="L22" s="346" t="s">
        <v>360</v>
      </c>
      <c r="M22" s="429" t="s">
        <v>357</v>
      </c>
      <c r="O22" s="33" t="s">
        <v>49</v>
      </c>
    </row>
    <row r="23" spans="1:17" x14ac:dyDescent="0.25">
      <c r="A23" s="38">
        <v>2031</v>
      </c>
      <c r="C23" s="36">
        <v>64.087090000000003</v>
      </c>
      <c r="D23" s="37">
        <v>3.0451390038978676E-2</v>
      </c>
      <c r="F23" s="432" t="s">
        <v>358</v>
      </c>
      <c r="G23" s="429" t="s">
        <v>357</v>
      </c>
      <c r="H23" s="46"/>
      <c r="I23" s="44">
        <v>46.367028473248659</v>
      </c>
      <c r="J23" s="343" t="s">
        <v>359</v>
      </c>
      <c r="K23" s="44">
        <v>19.295093259754442</v>
      </c>
      <c r="L23" s="346" t="s">
        <v>360</v>
      </c>
      <c r="M23" s="429" t="s">
        <v>357</v>
      </c>
      <c r="O23" s="33" t="s">
        <v>50</v>
      </c>
    </row>
    <row r="24" spans="1:17" x14ac:dyDescent="0.25">
      <c r="A24" s="38">
        <v>2032</v>
      </c>
      <c r="C24" s="36">
        <v>68.639750000000006</v>
      </c>
      <c r="D24" s="37">
        <v>7.1038644444614496E-2</v>
      </c>
      <c r="F24" s="432" t="s">
        <v>358</v>
      </c>
      <c r="G24" s="429" t="s">
        <v>357</v>
      </c>
      <c r="H24" s="46"/>
      <c r="I24" s="44">
        <v>46.367028473248659</v>
      </c>
      <c r="J24" s="343" t="s">
        <v>359</v>
      </c>
      <c r="K24" s="44">
        <v>20.665790529359814</v>
      </c>
      <c r="L24" s="346" t="s">
        <v>360</v>
      </c>
      <c r="M24" s="429" t="s">
        <v>357</v>
      </c>
      <c r="O24" s="33" t="s">
        <v>51</v>
      </c>
    </row>
    <row r="25" spans="1:17" x14ac:dyDescent="0.25">
      <c r="A25" s="38">
        <v>2033</v>
      </c>
      <c r="C25" s="36">
        <v>71.691180000000003</v>
      </c>
      <c r="D25" s="37">
        <v>4.4455727184320892E-2</v>
      </c>
      <c r="F25" s="432" t="s">
        <v>358</v>
      </c>
      <c r="G25" s="429" t="s">
        <v>357</v>
      </c>
      <c r="H25" s="46"/>
      <c r="I25" s="44">
        <v>46.367028473248659</v>
      </c>
      <c r="J25" s="343" t="s">
        <v>359</v>
      </c>
      <c r="K25" s="44">
        <v>21.584503275181355</v>
      </c>
      <c r="L25" s="346" t="s">
        <v>360</v>
      </c>
      <c r="M25" s="429" t="s">
        <v>357</v>
      </c>
    </row>
    <row r="26" spans="1:17" x14ac:dyDescent="0.25">
      <c r="A26" s="38">
        <v>2034</v>
      </c>
      <c r="C26" s="36">
        <v>74.017319999999998</v>
      </c>
      <c r="D26" s="37">
        <v>3.2446669171856124E-2</v>
      </c>
      <c r="F26" s="432" t="s">
        <v>358</v>
      </c>
      <c r="G26" s="429" t="s">
        <v>357</v>
      </c>
      <c r="H26" s="46"/>
      <c r="I26" s="44">
        <v>46.367028473248659</v>
      </c>
      <c r="J26" s="343" t="s">
        <v>359</v>
      </c>
      <c r="K26" s="44">
        <v>22.28484851219001</v>
      </c>
      <c r="L26" s="346" t="s">
        <v>360</v>
      </c>
      <c r="M26" s="429" t="s">
        <v>357</v>
      </c>
    </row>
    <row r="27" spans="1:17" ht="15.75" thickBot="1" x14ac:dyDescent="0.3">
      <c r="A27" s="38">
        <v>2035</v>
      </c>
      <c r="C27" s="36">
        <v>76.93956</v>
      </c>
      <c r="D27" s="37">
        <v>3.9480489161185517E-2</v>
      </c>
      <c r="F27" s="433" t="s">
        <v>358</v>
      </c>
      <c r="G27" s="430" t="s">
        <v>357</v>
      </c>
      <c r="H27" s="46"/>
      <c r="I27" s="44">
        <v>46.367028473248659</v>
      </c>
      <c r="J27" s="344" t="s">
        <v>359</v>
      </c>
      <c r="K27" s="44">
        <v>23.164665232334187</v>
      </c>
      <c r="L27" s="347" t="s">
        <v>360</v>
      </c>
      <c r="M27" s="430" t="s">
        <v>357</v>
      </c>
    </row>
    <row r="28" spans="1:17" x14ac:dyDescent="0.25">
      <c r="A28" s="35" t="s">
        <v>52</v>
      </c>
      <c r="C28" s="52">
        <v>44.558314500000009</v>
      </c>
      <c r="F28" s="52">
        <v>4.6020181888969747</v>
      </c>
    </row>
    <row r="29" spans="1:17" x14ac:dyDescent="0.25">
      <c r="A29" s="35" t="s">
        <v>53</v>
      </c>
      <c r="C29" s="53">
        <v>5.9704536194944868E-2</v>
      </c>
      <c r="D29" s="46">
        <v>6.0354943374101674E-2</v>
      </c>
      <c r="F29" s="53">
        <v>6.636298116776107E-2</v>
      </c>
      <c r="G29" s="46">
        <v>6.7302671526601118E-2</v>
      </c>
    </row>
  </sheetData>
  <pageMargins left="0.7" right="0.7" top="0.75" bottom="0.75" header="0.3" footer="0.3"/>
  <pageSetup scale="65" orientation="landscape" r:id="rId1"/>
  <headerFooter>
    <oddHeader>&amp;R&amp;"-,Bold"REDACTED VERSION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/>
  </sheetPr>
  <dimension ref="B2:BF48"/>
  <sheetViews>
    <sheetView topLeftCell="AF26" zoomScaleNormal="100" workbookViewId="0">
      <selection activeCell="C43" sqref="C43:BF43"/>
    </sheetView>
  </sheetViews>
  <sheetFormatPr defaultRowHeight="15" x14ac:dyDescent="0.25"/>
  <cols>
    <col min="1" max="1" width="1.7109375" customWidth="1"/>
    <col min="2" max="2" width="42.85546875" customWidth="1"/>
    <col min="3" max="3" width="11" bestFit="1" customWidth="1"/>
    <col min="4" max="4" width="15" customWidth="1"/>
    <col min="5" max="23" width="12.5703125" customWidth="1"/>
    <col min="24" max="24" width="10" bestFit="1" customWidth="1"/>
    <col min="25" max="58" width="8.5703125" bestFit="1" customWidth="1"/>
  </cols>
  <sheetData>
    <row r="2" spans="2:23" ht="18.75" x14ac:dyDescent="0.3">
      <c r="B2" s="55" t="s">
        <v>75</v>
      </c>
    </row>
    <row r="3" spans="2:23" ht="23.25" x14ac:dyDescent="0.35">
      <c r="B3" s="300" t="s">
        <v>304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  <c r="O3" s="8"/>
      <c r="P3" s="8"/>
      <c r="Q3" s="8"/>
      <c r="R3" s="8"/>
      <c r="S3" s="8"/>
      <c r="T3" s="8"/>
      <c r="U3" s="8"/>
      <c r="V3" s="8"/>
      <c r="W3" s="8"/>
    </row>
    <row r="4" spans="2:23" ht="21" x14ac:dyDescent="0.35">
      <c r="B4" s="301" t="s">
        <v>305</v>
      </c>
      <c r="C4" s="10"/>
      <c r="D4" s="10"/>
      <c r="E4" s="10"/>
      <c r="F4" s="10"/>
      <c r="G4" s="57"/>
      <c r="H4" s="58"/>
      <c r="I4" s="58"/>
      <c r="J4" s="58"/>
      <c r="K4" s="58"/>
      <c r="L4" s="58"/>
      <c r="M4" s="58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2:23" ht="21" x14ac:dyDescent="0.35">
      <c r="B5" s="301" t="s">
        <v>307</v>
      </c>
      <c r="C5" s="10"/>
      <c r="D5" s="10"/>
      <c r="E5" s="10"/>
      <c r="F5" s="10"/>
      <c r="G5" s="10"/>
      <c r="H5" s="11"/>
      <c r="I5" s="12"/>
      <c r="J5" s="12"/>
      <c r="K5" s="13"/>
      <c r="L5" s="58"/>
      <c r="M5" s="58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2:23" ht="15.75" x14ac:dyDescent="0.25">
      <c r="B6" s="59" t="s">
        <v>13</v>
      </c>
      <c r="C6" s="60"/>
      <c r="D6" s="14"/>
      <c r="E6" s="15"/>
      <c r="F6" s="16"/>
      <c r="G6" s="14"/>
      <c r="H6" s="11"/>
      <c r="I6" s="12"/>
      <c r="J6" s="12"/>
      <c r="K6" s="17"/>
      <c r="L6" s="58"/>
      <c r="M6" s="58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2:23" ht="15.75" x14ac:dyDescent="0.25">
      <c r="B7" s="280">
        <v>9795270.9643420484</v>
      </c>
      <c r="C7" s="16"/>
      <c r="D7" s="54"/>
      <c r="E7" s="54"/>
      <c r="F7" s="61"/>
      <c r="G7" s="54"/>
      <c r="H7" s="11"/>
      <c r="I7" s="12"/>
      <c r="J7" s="12"/>
      <c r="K7" s="58"/>
      <c r="L7" s="58"/>
      <c r="M7" s="58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2:23" ht="15.75" x14ac:dyDescent="0.25">
      <c r="B8" s="62"/>
      <c r="C8" s="10"/>
      <c r="D8" s="10"/>
      <c r="E8" s="10"/>
      <c r="F8" s="10"/>
      <c r="G8" s="10"/>
      <c r="H8" s="11"/>
      <c r="I8" s="12"/>
      <c r="J8" s="12"/>
      <c r="K8" s="58"/>
      <c r="L8" s="58"/>
      <c r="M8" s="58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2:23" x14ac:dyDescent="0.25">
      <c r="B9" s="243" t="s">
        <v>290</v>
      </c>
      <c r="C9" s="18">
        <v>2016</v>
      </c>
      <c r="D9" s="18">
        <v>2017</v>
      </c>
      <c r="E9" s="18">
        <v>2018</v>
      </c>
      <c r="F9" s="18">
        <v>2019</v>
      </c>
      <c r="G9" s="18">
        <v>2020</v>
      </c>
      <c r="H9" s="18">
        <v>2021</v>
      </c>
      <c r="I9" s="18">
        <v>2022</v>
      </c>
      <c r="J9" s="18">
        <v>2023</v>
      </c>
      <c r="K9" s="18">
        <v>2024</v>
      </c>
      <c r="L9" s="18">
        <v>2025</v>
      </c>
      <c r="M9" s="18">
        <v>2026</v>
      </c>
      <c r="N9" s="18">
        <v>2027</v>
      </c>
      <c r="O9" s="18">
        <v>2028</v>
      </c>
      <c r="P9" s="18">
        <v>2029</v>
      </c>
      <c r="Q9" s="18">
        <v>2030</v>
      </c>
      <c r="R9" s="18">
        <v>2031</v>
      </c>
      <c r="S9" s="18">
        <v>2032</v>
      </c>
      <c r="T9" s="18">
        <v>2033</v>
      </c>
      <c r="U9" s="18">
        <v>2034</v>
      </c>
      <c r="V9" s="18">
        <v>2035</v>
      </c>
      <c r="W9" s="19" t="s">
        <v>15</v>
      </c>
    </row>
    <row r="10" spans="2:23" x14ac:dyDescent="0.25">
      <c r="B10" s="63" t="s">
        <v>64</v>
      </c>
      <c r="C10" s="273">
        <v>0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4">
        <v>0</v>
      </c>
      <c r="P10" s="274">
        <v>0</v>
      </c>
      <c r="Q10" s="274">
        <v>0</v>
      </c>
      <c r="R10" s="274">
        <v>0</v>
      </c>
      <c r="S10" s="274">
        <v>0</v>
      </c>
      <c r="T10" s="274">
        <v>0</v>
      </c>
      <c r="U10" s="274">
        <v>0</v>
      </c>
      <c r="V10" s="292">
        <v>0</v>
      </c>
      <c r="W10" s="295">
        <v>0</v>
      </c>
    </row>
    <row r="11" spans="2:23" x14ac:dyDescent="0.25">
      <c r="B11" s="64" t="s">
        <v>65</v>
      </c>
      <c r="C11" s="275">
        <v>0</v>
      </c>
      <c r="D11" s="276">
        <v>0</v>
      </c>
      <c r="E11" s="276">
        <v>0</v>
      </c>
      <c r="F11" s="276">
        <v>0</v>
      </c>
      <c r="G11" s="276">
        <v>0</v>
      </c>
      <c r="H11" s="276">
        <v>0</v>
      </c>
      <c r="I11" s="276">
        <v>190</v>
      </c>
      <c r="J11" s="276">
        <v>0</v>
      </c>
      <c r="K11" s="276">
        <v>0</v>
      </c>
      <c r="L11" s="276">
        <v>0</v>
      </c>
      <c r="M11" s="276">
        <v>349</v>
      </c>
      <c r="N11" s="276">
        <v>196</v>
      </c>
      <c r="O11" s="276">
        <v>0</v>
      </c>
      <c r="P11" s="276">
        <v>0</v>
      </c>
      <c r="Q11" s="276">
        <v>191</v>
      </c>
      <c r="R11" s="276">
        <v>0</v>
      </c>
      <c r="S11" s="276">
        <v>0</v>
      </c>
      <c r="T11" s="276">
        <v>242.00000000000003</v>
      </c>
      <c r="U11" s="276">
        <v>0</v>
      </c>
      <c r="V11" s="293">
        <v>0</v>
      </c>
      <c r="W11" s="296">
        <v>1168</v>
      </c>
    </row>
    <row r="12" spans="2:23" x14ac:dyDescent="0.25">
      <c r="B12" s="64" t="s">
        <v>66</v>
      </c>
      <c r="C12" s="275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185</v>
      </c>
      <c r="K12" s="276">
        <v>0</v>
      </c>
      <c r="L12" s="276">
        <v>0</v>
      </c>
      <c r="M12" s="276">
        <v>0</v>
      </c>
      <c r="N12" s="276">
        <v>0</v>
      </c>
      <c r="O12" s="276">
        <v>110.00000000000001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93">
        <v>0</v>
      </c>
      <c r="W12" s="296">
        <v>295</v>
      </c>
    </row>
    <row r="13" spans="2:23" x14ac:dyDescent="0.25">
      <c r="B13" s="64" t="s">
        <v>67</v>
      </c>
      <c r="C13" s="277">
        <v>0</v>
      </c>
      <c r="D13" s="276">
        <v>0</v>
      </c>
      <c r="E13" s="276">
        <v>0</v>
      </c>
      <c r="F13" s="276">
        <v>0</v>
      </c>
      <c r="G13" s="276">
        <v>0</v>
      </c>
      <c r="H13" s="276">
        <v>0</v>
      </c>
      <c r="I13" s="276">
        <v>0</v>
      </c>
      <c r="J13" s="276">
        <v>0</v>
      </c>
      <c r="K13" s="276">
        <v>0</v>
      </c>
      <c r="L13" s="276">
        <v>0</v>
      </c>
      <c r="M13" s="276">
        <v>0</v>
      </c>
      <c r="N13" s="276">
        <v>0</v>
      </c>
      <c r="O13" s="276">
        <v>0</v>
      </c>
      <c r="P13" s="276">
        <v>0</v>
      </c>
      <c r="Q13" s="276">
        <v>0</v>
      </c>
      <c r="R13" s="276">
        <v>0</v>
      </c>
      <c r="S13" s="276">
        <v>0</v>
      </c>
      <c r="T13" s="276">
        <v>0</v>
      </c>
      <c r="U13" s="276">
        <v>0</v>
      </c>
      <c r="V13" s="293">
        <v>0</v>
      </c>
      <c r="W13" s="296">
        <v>0</v>
      </c>
    </row>
    <row r="14" spans="2:23" x14ac:dyDescent="0.25">
      <c r="B14" s="64" t="s">
        <v>68</v>
      </c>
      <c r="C14" s="275">
        <v>0</v>
      </c>
      <c r="D14" s="276">
        <v>0</v>
      </c>
      <c r="E14" s="276">
        <v>0</v>
      </c>
      <c r="F14" s="276">
        <v>0</v>
      </c>
      <c r="G14" s="276">
        <v>0</v>
      </c>
      <c r="H14" s="276">
        <v>0</v>
      </c>
      <c r="I14" s="276">
        <v>0</v>
      </c>
      <c r="J14" s="276">
        <v>0</v>
      </c>
      <c r="K14" s="276">
        <v>0</v>
      </c>
      <c r="L14" s="276">
        <v>0</v>
      </c>
      <c r="M14" s="276">
        <v>0</v>
      </c>
      <c r="N14" s="276">
        <v>0</v>
      </c>
      <c r="O14" s="276">
        <v>0</v>
      </c>
      <c r="P14" s="276">
        <v>0</v>
      </c>
      <c r="Q14" s="276">
        <v>0</v>
      </c>
      <c r="R14" s="276">
        <v>0</v>
      </c>
      <c r="S14" s="276">
        <v>0</v>
      </c>
      <c r="T14" s="276">
        <v>0</v>
      </c>
      <c r="U14" s="276">
        <v>0</v>
      </c>
      <c r="V14" s="293">
        <v>0</v>
      </c>
      <c r="W14" s="296">
        <v>0</v>
      </c>
    </row>
    <row r="15" spans="2:23" x14ac:dyDescent="0.25">
      <c r="B15" s="64" t="s">
        <v>69</v>
      </c>
      <c r="C15" s="275">
        <v>0</v>
      </c>
      <c r="D15" s="276">
        <v>0</v>
      </c>
      <c r="E15" s="276">
        <v>0</v>
      </c>
      <c r="F15" s="276">
        <v>0</v>
      </c>
      <c r="G15" s="276">
        <v>0</v>
      </c>
      <c r="H15" s="276">
        <v>0</v>
      </c>
      <c r="I15" s="276">
        <v>0</v>
      </c>
      <c r="J15" s="276">
        <v>0</v>
      </c>
      <c r="K15" s="276">
        <v>0</v>
      </c>
      <c r="L15" s="276">
        <v>0</v>
      </c>
      <c r="M15" s="276">
        <v>0</v>
      </c>
      <c r="N15" s="276">
        <v>0</v>
      </c>
      <c r="O15" s="276">
        <v>0</v>
      </c>
      <c r="P15" s="276">
        <v>0</v>
      </c>
      <c r="Q15" s="276">
        <v>0</v>
      </c>
      <c r="R15" s="276">
        <v>0</v>
      </c>
      <c r="S15" s="276">
        <v>0</v>
      </c>
      <c r="T15" s="276">
        <v>0</v>
      </c>
      <c r="U15" s="276">
        <v>0</v>
      </c>
      <c r="V15" s="293">
        <v>0</v>
      </c>
      <c r="W15" s="296">
        <v>0</v>
      </c>
    </row>
    <row r="16" spans="2:23" x14ac:dyDescent="0.25">
      <c r="B16" s="64" t="s">
        <v>70</v>
      </c>
      <c r="C16" s="275">
        <v>0</v>
      </c>
      <c r="D16" s="276">
        <v>0</v>
      </c>
      <c r="E16" s="276">
        <v>0</v>
      </c>
      <c r="F16" s="276">
        <v>0</v>
      </c>
      <c r="G16" s="276">
        <v>0</v>
      </c>
      <c r="H16" s="276">
        <v>0</v>
      </c>
      <c r="I16" s="276">
        <v>0</v>
      </c>
      <c r="J16" s="276">
        <v>0</v>
      </c>
      <c r="K16" s="276">
        <v>0</v>
      </c>
      <c r="L16" s="276">
        <v>0</v>
      </c>
      <c r="M16" s="276">
        <v>0</v>
      </c>
      <c r="N16" s="276">
        <v>0</v>
      </c>
      <c r="O16" s="276">
        <v>0</v>
      </c>
      <c r="P16" s="276">
        <v>0</v>
      </c>
      <c r="Q16" s="276">
        <v>0</v>
      </c>
      <c r="R16" s="276">
        <v>0</v>
      </c>
      <c r="S16" s="276">
        <v>0</v>
      </c>
      <c r="T16" s="276">
        <v>0</v>
      </c>
      <c r="U16" s="276">
        <v>0</v>
      </c>
      <c r="V16" s="293">
        <v>0</v>
      </c>
      <c r="W16" s="296">
        <v>0</v>
      </c>
    </row>
    <row r="17" spans="2:58" x14ac:dyDescent="0.25">
      <c r="B17" s="64" t="s">
        <v>71</v>
      </c>
      <c r="C17" s="275">
        <v>0</v>
      </c>
      <c r="D17" s="276">
        <v>0</v>
      </c>
      <c r="E17" s="276">
        <v>0</v>
      </c>
      <c r="F17" s="276">
        <v>0</v>
      </c>
      <c r="G17" s="276">
        <v>0</v>
      </c>
      <c r="H17" s="276">
        <v>0</v>
      </c>
      <c r="I17" s="276">
        <v>0</v>
      </c>
      <c r="J17" s="276">
        <v>0</v>
      </c>
      <c r="K17" s="276">
        <v>0</v>
      </c>
      <c r="L17" s="276">
        <v>0</v>
      </c>
      <c r="M17" s="276">
        <v>0</v>
      </c>
      <c r="N17" s="276">
        <v>0</v>
      </c>
      <c r="O17" s="276">
        <v>0</v>
      </c>
      <c r="P17" s="276">
        <v>0</v>
      </c>
      <c r="Q17" s="276">
        <v>0</v>
      </c>
      <c r="R17" s="276">
        <v>0</v>
      </c>
      <c r="S17" s="276">
        <v>0</v>
      </c>
      <c r="T17" s="276">
        <v>0</v>
      </c>
      <c r="U17" s="276">
        <v>0</v>
      </c>
      <c r="V17" s="293">
        <v>0</v>
      </c>
      <c r="W17" s="296">
        <v>0</v>
      </c>
    </row>
    <row r="18" spans="2:58" x14ac:dyDescent="0.25">
      <c r="B18" s="64" t="s">
        <v>72</v>
      </c>
      <c r="C18" s="275">
        <v>0</v>
      </c>
      <c r="D18" s="276">
        <v>0</v>
      </c>
      <c r="E18" s="276">
        <v>0</v>
      </c>
      <c r="F18" s="276">
        <v>0</v>
      </c>
      <c r="G18" s="276">
        <v>0</v>
      </c>
      <c r="H18" s="276">
        <v>0</v>
      </c>
      <c r="I18" s="276">
        <v>0</v>
      </c>
      <c r="J18" s="276">
        <v>0</v>
      </c>
      <c r="K18" s="276">
        <v>0</v>
      </c>
      <c r="L18" s="276">
        <v>0</v>
      </c>
      <c r="M18" s="276">
        <v>0</v>
      </c>
      <c r="N18" s="276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93">
        <v>0</v>
      </c>
      <c r="W18" s="296">
        <v>0</v>
      </c>
    </row>
    <row r="19" spans="2:58" x14ac:dyDescent="0.25">
      <c r="B19" s="64" t="s">
        <v>16</v>
      </c>
      <c r="C19" s="278">
        <v>0</v>
      </c>
      <c r="D19" s="279">
        <v>0</v>
      </c>
      <c r="E19" s="279">
        <v>0</v>
      </c>
      <c r="F19" s="279">
        <v>0</v>
      </c>
      <c r="G19" s="279">
        <v>0</v>
      </c>
      <c r="H19" s="279">
        <v>0</v>
      </c>
      <c r="I19" s="279">
        <v>0</v>
      </c>
      <c r="J19" s="279">
        <v>0</v>
      </c>
      <c r="K19" s="279">
        <v>0</v>
      </c>
      <c r="L19" s="279">
        <v>0</v>
      </c>
      <c r="M19" s="279">
        <v>0</v>
      </c>
      <c r="N19" s="279">
        <v>0</v>
      </c>
      <c r="O19" s="279">
        <v>0</v>
      </c>
      <c r="P19" s="279">
        <v>0</v>
      </c>
      <c r="Q19" s="279">
        <v>0</v>
      </c>
      <c r="R19" s="279">
        <v>0</v>
      </c>
      <c r="S19" s="279">
        <v>0</v>
      </c>
      <c r="T19" s="279">
        <v>0</v>
      </c>
      <c r="U19" s="279">
        <v>0</v>
      </c>
      <c r="V19" s="294">
        <v>0</v>
      </c>
      <c r="W19" s="297">
        <v>0</v>
      </c>
    </row>
    <row r="21" spans="2:58" x14ac:dyDescent="0.25">
      <c r="B21" s="67"/>
      <c r="C21" s="65"/>
      <c r="D21" s="68"/>
      <c r="E21" s="1"/>
      <c r="F21" s="68"/>
      <c r="G21" s="1"/>
      <c r="H21" s="69"/>
      <c r="I21" s="1"/>
      <c r="J21" s="68"/>
      <c r="K21" s="68"/>
      <c r="L21" s="70"/>
      <c r="M21" s="70"/>
      <c r="N21" s="70"/>
      <c r="O21" s="70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</row>
    <row r="22" spans="2:58" ht="15.75" x14ac:dyDescent="0.25">
      <c r="B22" s="302" t="s">
        <v>0</v>
      </c>
      <c r="C22" s="284" t="s">
        <v>1</v>
      </c>
      <c r="D22" s="284" t="s">
        <v>73</v>
      </c>
      <c r="E22" s="284" t="s">
        <v>74</v>
      </c>
      <c r="F22" s="71"/>
      <c r="G22" s="1"/>
      <c r="H22" s="72"/>
      <c r="I22" s="72"/>
      <c r="J22" s="72"/>
      <c r="K22" s="72"/>
      <c r="L22" s="72"/>
      <c r="M22" s="72"/>
      <c r="N22" s="72"/>
      <c r="O22" s="72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</row>
    <row r="23" spans="2:58" x14ac:dyDescent="0.25">
      <c r="B23" s="73" t="s">
        <v>3</v>
      </c>
      <c r="C23" s="303">
        <v>2795363.5999706215</v>
      </c>
      <c r="D23" s="303">
        <v>2795363.5999706215</v>
      </c>
      <c r="E23" s="303">
        <v>0</v>
      </c>
      <c r="F23" s="74"/>
      <c r="G23" s="1"/>
      <c r="H23" s="74"/>
      <c r="I23" s="74"/>
      <c r="J23" s="74"/>
      <c r="K23" s="74"/>
      <c r="L23" s="74"/>
      <c r="M23" s="74"/>
      <c r="N23" s="74"/>
      <c r="O23" s="74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</row>
    <row r="24" spans="2:58" x14ac:dyDescent="0.25">
      <c r="B24" s="75" t="s">
        <v>4</v>
      </c>
      <c r="C24" s="304">
        <v>0</v>
      </c>
      <c r="D24" s="304">
        <v>0</v>
      </c>
      <c r="E24" s="304">
        <v>0</v>
      </c>
      <c r="F24" s="74"/>
      <c r="G24" s="1"/>
      <c r="H24" s="74"/>
      <c r="I24" s="74"/>
      <c r="J24" s="74"/>
      <c r="K24" s="74"/>
      <c r="L24" s="74"/>
      <c r="M24" s="74"/>
      <c r="N24" s="74"/>
      <c r="O24" s="74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</row>
    <row r="25" spans="2:58" x14ac:dyDescent="0.25">
      <c r="B25" s="75" t="s">
        <v>5</v>
      </c>
      <c r="C25" s="304">
        <v>0</v>
      </c>
      <c r="D25" s="304">
        <v>0</v>
      </c>
      <c r="E25" s="304">
        <v>0</v>
      </c>
      <c r="F25" s="76"/>
      <c r="G25" s="1"/>
      <c r="H25" s="76"/>
      <c r="I25" s="76"/>
      <c r="J25" s="76"/>
      <c r="K25" s="76"/>
      <c r="L25" s="76"/>
      <c r="M25" s="76"/>
      <c r="N25" s="76"/>
      <c r="O25" s="76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</row>
    <row r="26" spans="2:58" x14ac:dyDescent="0.25">
      <c r="B26" s="75" t="s">
        <v>6</v>
      </c>
      <c r="C26" s="304">
        <v>1555283.6527284668</v>
      </c>
      <c r="D26" s="304">
        <v>1003440.3774794012</v>
      </c>
      <c r="E26" s="304">
        <v>551843.2752490656</v>
      </c>
      <c r="F26" s="76"/>
      <c r="G26" s="1"/>
      <c r="H26" s="70"/>
      <c r="I26" s="76"/>
      <c r="J26" s="77"/>
      <c r="K26" s="70"/>
      <c r="L26" s="77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</row>
    <row r="27" spans="2:58" x14ac:dyDescent="0.25">
      <c r="B27" s="75" t="s">
        <v>7</v>
      </c>
      <c r="C27" s="304">
        <v>4604746.8080665367</v>
      </c>
      <c r="D27" s="304">
        <v>4604746.8080665357</v>
      </c>
      <c r="E27" s="304">
        <v>0</v>
      </c>
      <c r="F27" s="76"/>
      <c r="G27" s="1"/>
      <c r="H27" s="70"/>
      <c r="I27" s="76"/>
      <c r="J27" s="77"/>
      <c r="K27" s="70"/>
      <c r="L27" s="77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</row>
    <row r="28" spans="2:58" x14ac:dyDescent="0.25">
      <c r="B28" s="323" t="s">
        <v>353</v>
      </c>
      <c r="C28" s="420" t="s">
        <v>353</v>
      </c>
      <c r="D28" s="420" t="s">
        <v>353</v>
      </c>
      <c r="E28" s="420" t="s">
        <v>353</v>
      </c>
      <c r="F28" s="426" t="s">
        <v>356</v>
      </c>
      <c r="G28" s="2"/>
      <c r="H28" s="70"/>
      <c r="I28" s="76"/>
      <c r="J28" s="77"/>
      <c r="K28" s="70"/>
      <c r="L28" s="77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</row>
    <row r="29" spans="2:58" x14ac:dyDescent="0.25">
      <c r="B29" s="75" t="s">
        <v>2</v>
      </c>
      <c r="C29" s="304">
        <v>-12615.022838305316</v>
      </c>
      <c r="D29" s="304">
        <v>-12615.022838305316</v>
      </c>
      <c r="E29" s="304">
        <v>0</v>
      </c>
      <c r="F29" s="78"/>
      <c r="G29" s="2"/>
      <c r="H29" s="70"/>
      <c r="I29" s="76"/>
      <c r="J29" s="70"/>
      <c r="K29" s="70"/>
      <c r="L29" s="70"/>
      <c r="M29" s="70"/>
      <c r="N29" s="70"/>
      <c r="O29" s="70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</row>
    <row r="30" spans="2:58" x14ac:dyDescent="0.25">
      <c r="B30" s="305" t="s">
        <v>8</v>
      </c>
      <c r="C30" s="437" t="s">
        <v>353</v>
      </c>
      <c r="D30" s="437" t="s">
        <v>353</v>
      </c>
      <c r="E30" s="437" t="s">
        <v>353</v>
      </c>
      <c r="F30" s="426" t="s">
        <v>356</v>
      </c>
      <c r="G30" s="2"/>
      <c r="H30" s="70"/>
      <c r="I30" s="79"/>
      <c r="J30" s="70"/>
      <c r="K30" s="70"/>
      <c r="L30" s="4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</row>
    <row r="31" spans="2:58" x14ac:dyDescent="0.25">
      <c r="B31" s="70"/>
      <c r="C31" s="3"/>
      <c r="D31" s="80"/>
      <c r="E31" s="5"/>
      <c r="F31" s="70"/>
      <c r="G31" s="4"/>
      <c r="H31" s="70"/>
      <c r="I31" s="3"/>
      <c r="J31" s="80"/>
      <c r="K31" s="80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</row>
    <row r="32" spans="2:58" x14ac:dyDescent="0.25">
      <c r="B32" s="66"/>
      <c r="C32" s="66"/>
      <c r="D32" s="66"/>
      <c r="E32" s="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</row>
    <row r="33" spans="2:58" x14ac:dyDescent="0.25">
      <c r="B33" s="66"/>
      <c r="C33" s="66"/>
      <c r="D33" s="66"/>
      <c r="E33" s="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</row>
    <row r="34" spans="2:58" ht="15.75" x14ac:dyDescent="0.25">
      <c r="B34" s="81" t="s">
        <v>9</v>
      </c>
      <c r="C34" s="66"/>
      <c r="D34" s="66"/>
      <c r="E34" s="291">
        <v>2016</v>
      </c>
      <c r="F34" s="291">
        <v>2017</v>
      </c>
      <c r="G34" s="291">
        <v>2018</v>
      </c>
      <c r="H34" s="291">
        <v>2019</v>
      </c>
      <c r="I34" s="291">
        <v>2020</v>
      </c>
      <c r="J34" s="291">
        <v>2021</v>
      </c>
      <c r="K34" s="291">
        <v>2022</v>
      </c>
      <c r="L34" s="291">
        <v>2023</v>
      </c>
      <c r="M34" s="291">
        <v>2024</v>
      </c>
      <c r="N34" s="291">
        <v>2025</v>
      </c>
      <c r="O34" s="291">
        <v>2026</v>
      </c>
      <c r="P34" s="291">
        <v>2027</v>
      </c>
      <c r="Q34" s="291">
        <v>2028</v>
      </c>
      <c r="R34" s="291">
        <v>2029</v>
      </c>
      <c r="S34" s="291">
        <v>2030</v>
      </c>
      <c r="T34" s="291">
        <v>2031</v>
      </c>
      <c r="U34" s="291">
        <v>2032</v>
      </c>
      <c r="V34" s="291">
        <v>2033</v>
      </c>
      <c r="W34" s="291">
        <v>2034</v>
      </c>
      <c r="X34" s="291">
        <v>2035</v>
      </c>
      <c r="Y34" s="291">
        <v>2036</v>
      </c>
      <c r="Z34" s="291">
        <v>2037</v>
      </c>
      <c r="AA34" s="291">
        <v>2038</v>
      </c>
      <c r="AB34" s="291">
        <v>2039</v>
      </c>
      <c r="AC34" s="291">
        <v>2040</v>
      </c>
      <c r="AD34" s="291">
        <v>2041</v>
      </c>
      <c r="AE34" s="291">
        <v>2042</v>
      </c>
      <c r="AF34" s="291">
        <v>2043</v>
      </c>
      <c r="AG34" s="291">
        <v>2044</v>
      </c>
      <c r="AH34" s="291">
        <v>2045</v>
      </c>
      <c r="AI34" s="291">
        <v>2046</v>
      </c>
      <c r="AJ34" s="291">
        <v>2047</v>
      </c>
      <c r="AK34" s="291">
        <v>2048</v>
      </c>
      <c r="AL34" s="291">
        <v>2049</v>
      </c>
      <c r="AM34" s="291">
        <v>2050</v>
      </c>
      <c r="AN34" s="291">
        <v>2051</v>
      </c>
      <c r="AO34" s="291">
        <v>2052</v>
      </c>
      <c r="AP34" s="291">
        <v>2053</v>
      </c>
      <c r="AQ34" s="291">
        <v>2054</v>
      </c>
      <c r="AR34" s="291">
        <v>2055</v>
      </c>
      <c r="AS34" s="291">
        <v>2056</v>
      </c>
      <c r="AT34" s="291">
        <v>2057</v>
      </c>
      <c r="AU34" s="291">
        <v>2058</v>
      </c>
      <c r="AV34" s="291">
        <v>2059</v>
      </c>
      <c r="AW34" s="291">
        <v>2060</v>
      </c>
      <c r="AX34" s="291">
        <v>2061</v>
      </c>
      <c r="AY34" s="291">
        <v>2062</v>
      </c>
      <c r="AZ34" s="291">
        <v>2063</v>
      </c>
      <c r="BA34" s="291">
        <v>2064</v>
      </c>
      <c r="BB34" s="291">
        <v>2065</v>
      </c>
      <c r="BC34" s="291">
        <v>2066</v>
      </c>
      <c r="BD34" s="291">
        <v>2067</v>
      </c>
      <c r="BE34" s="291">
        <v>2068</v>
      </c>
      <c r="BF34" s="291">
        <v>2069</v>
      </c>
    </row>
    <row r="35" spans="2:58" x14ac:dyDescent="0.25">
      <c r="B35" s="82" t="s">
        <v>3</v>
      </c>
      <c r="C35" s="307">
        <v>2795363.5999706215</v>
      </c>
      <c r="D35" s="308">
        <v>0</v>
      </c>
      <c r="E35" s="309">
        <v>110185.03655957032</v>
      </c>
      <c r="F35" s="310">
        <v>105521.34992785647</v>
      </c>
      <c r="G35" s="310">
        <v>124294.83533081057</v>
      </c>
      <c r="H35" s="310">
        <v>124024.56083996582</v>
      </c>
      <c r="I35" s="310">
        <v>118788.41969482426</v>
      </c>
      <c r="J35" s="310">
        <v>132511.59722143551</v>
      </c>
      <c r="K35" s="310">
        <v>157619.85451835021</v>
      </c>
      <c r="L35" s="310">
        <v>169409.09964526258</v>
      </c>
      <c r="M35" s="310">
        <v>181797.56804128224</v>
      </c>
      <c r="N35" s="310">
        <v>219683.47725114785</v>
      </c>
      <c r="O35" s="310">
        <v>417076.66532495804</v>
      </c>
      <c r="P35" s="310">
        <v>429880.10627731332</v>
      </c>
      <c r="Q35" s="310">
        <v>432330.99063916842</v>
      </c>
      <c r="R35" s="310">
        <v>487533.37354281254</v>
      </c>
      <c r="S35" s="310">
        <v>564301.67358643143</v>
      </c>
      <c r="T35" s="310">
        <v>597083.45813300321</v>
      </c>
      <c r="U35" s="310">
        <v>657119.76141859824</v>
      </c>
      <c r="V35" s="310">
        <v>679946.2478531627</v>
      </c>
      <c r="W35" s="310">
        <v>709767.05771501176</v>
      </c>
      <c r="X35" s="310">
        <v>761576.69853407878</v>
      </c>
      <c r="Y35" s="310">
        <v>0</v>
      </c>
      <c r="Z35" s="310">
        <v>0</v>
      </c>
      <c r="AA35" s="310">
        <v>0</v>
      </c>
      <c r="AB35" s="310">
        <v>0</v>
      </c>
      <c r="AC35" s="310">
        <v>0</v>
      </c>
      <c r="AD35" s="310">
        <v>0</v>
      </c>
      <c r="AE35" s="310">
        <v>0</v>
      </c>
      <c r="AF35" s="310">
        <v>0</v>
      </c>
      <c r="AG35" s="310">
        <v>0</v>
      </c>
      <c r="AH35" s="310">
        <v>0</v>
      </c>
      <c r="AI35" s="310">
        <v>0</v>
      </c>
      <c r="AJ35" s="310">
        <v>0</v>
      </c>
      <c r="AK35" s="310">
        <v>0</v>
      </c>
      <c r="AL35" s="310">
        <v>0</v>
      </c>
      <c r="AM35" s="310">
        <v>0</v>
      </c>
      <c r="AN35" s="310">
        <v>0</v>
      </c>
      <c r="AO35" s="310">
        <v>0</v>
      </c>
      <c r="AP35" s="310">
        <v>0</v>
      </c>
      <c r="AQ35" s="310">
        <v>0</v>
      </c>
      <c r="AR35" s="310">
        <v>0</v>
      </c>
      <c r="AS35" s="310">
        <v>0</v>
      </c>
      <c r="AT35" s="310">
        <v>0</v>
      </c>
      <c r="AU35" s="310">
        <v>0</v>
      </c>
      <c r="AV35" s="310">
        <v>0</v>
      </c>
      <c r="AW35" s="310">
        <v>0</v>
      </c>
      <c r="AX35" s="310">
        <v>0</v>
      </c>
      <c r="AY35" s="310">
        <v>0</v>
      </c>
      <c r="AZ35" s="310">
        <v>0</v>
      </c>
      <c r="BA35" s="310">
        <v>0</v>
      </c>
      <c r="BB35" s="310">
        <v>0</v>
      </c>
      <c r="BC35" s="310">
        <v>0</v>
      </c>
      <c r="BD35" s="310">
        <v>0</v>
      </c>
      <c r="BE35" s="310">
        <v>0</v>
      </c>
      <c r="BF35" s="311">
        <v>0</v>
      </c>
    </row>
    <row r="36" spans="2:58" x14ac:dyDescent="0.25">
      <c r="B36" s="83" t="s">
        <v>4</v>
      </c>
      <c r="C36" s="312">
        <v>0</v>
      </c>
      <c r="D36" s="308">
        <v>0</v>
      </c>
      <c r="E36" s="309">
        <v>0</v>
      </c>
      <c r="F36" s="310">
        <v>0</v>
      </c>
      <c r="G36" s="310">
        <v>0</v>
      </c>
      <c r="H36" s="310">
        <v>0</v>
      </c>
      <c r="I36" s="310">
        <v>0</v>
      </c>
      <c r="J36" s="310">
        <v>0</v>
      </c>
      <c r="K36" s="310">
        <v>0</v>
      </c>
      <c r="L36" s="310">
        <v>0</v>
      </c>
      <c r="M36" s="310">
        <v>0</v>
      </c>
      <c r="N36" s="310">
        <v>0</v>
      </c>
      <c r="O36" s="310">
        <v>0</v>
      </c>
      <c r="P36" s="310">
        <v>0</v>
      </c>
      <c r="Q36" s="310">
        <v>0</v>
      </c>
      <c r="R36" s="310">
        <v>0</v>
      </c>
      <c r="S36" s="310">
        <v>0</v>
      </c>
      <c r="T36" s="310">
        <v>0</v>
      </c>
      <c r="U36" s="310">
        <v>0</v>
      </c>
      <c r="V36" s="310">
        <v>0</v>
      </c>
      <c r="W36" s="310">
        <v>0</v>
      </c>
      <c r="X36" s="310">
        <v>0</v>
      </c>
      <c r="Y36" s="310">
        <v>0</v>
      </c>
      <c r="Z36" s="310">
        <v>0</v>
      </c>
      <c r="AA36" s="310">
        <v>0</v>
      </c>
      <c r="AB36" s="310">
        <v>0</v>
      </c>
      <c r="AC36" s="310">
        <v>0</v>
      </c>
      <c r="AD36" s="310">
        <v>0</v>
      </c>
      <c r="AE36" s="310">
        <v>0</v>
      </c>
      <c r="AF36" s="310">
        <v>0</v>
      </c>
      <c r="AG36" s="310">
        <v>0</v>
      </c>
      <c r="AH36" s="310">
        <v>0</v>
      </c>
      <c r="AI36" s="310">
        <v>0</v>
      </c>
      <c r="AJ36" s="310">
        <v>0</v>
      </c>
      <c r="AK36" s="310">
        <v>0</v>
      </c>
      <c r="AL36" s="310">
        <v>0</v>
      </c>
      <c r="AM36" s="310">
        <v>0</v>
      </c>
      <c r="AN36" s="310">
        <v>0</v>
      </c>
      <c r="AO36" s="310">
        <v>0</v>
      </c>
      <c r="AP36" s="310">
        <v>0</v>
      </c>
      <c r="AQ36" s="310">
        <v>0</v>
      </c>
      <c r="AR36" s="310">
        <v>0</v>
      </c>
      <c r="AS36" s="310">
        <v>0</v>
      </c>
      <c r="AT36" s="310">
        <v>0</v>
      </c>
      <c r="AU36" s="310">
        <v>0</v>
      </c>
      <c r="AV36" s="310">
        <v>0</v>
      </c>
      <c r="AW36" s="310">
        <v>0</v>
      </c>
      <c r="AX36" s="310">
        <v>0</v>
      </c>
      <c r="AY36" s="310">
        <v>0</v>
      </c>
      <c r="AZ36" s="310">
        <v>0</v>
      </c>
      <c r="BA36" s="310">
        <v>0</v>
      </c>
      <c r="BB36" s="310">
        <v>0</v>
      </c>
      <c r="BC36" s="310">
        <v>0</v>
      </c>
      <c r="BD36" s="310">
        <v>0</v>
      </c>
      <c r="BE36" s="310">
        <v>0</v>
      </c>
      <c r="BF36" s="313">
        <v>0</v>
      </c>
    </row>
    <row r="37" spans="2:58" x14ac:dyDescent="0.25">
      <c r="B37" s="83" t="s">
        <v>10</v>
      </c>
      <c r="C37" s="312">
        <v>0</v>
      </c>
      <c r="D37" s="308">
        <v>0</v>
      </c>
      <c r="E37" s="309">
        <v>0</v>
      </c>
      <c r="F37" s="310">
        <v>0</v>
      </c>
      <c r="G37" s="310">
        <v>0</v>
      </c>
      <c r="H37" s="310">
        <v>0</v>
      </c>
      <c r="I37" s="310">
        <v>0</v>
      </c>
      <c r="J37" s="310">
        <v>0</v>
      </c>
      <c r="K37" s="310">
        <v>0</v>
      </c>
      <c r="L37" s="310">
        <v>0</v>
      </c>
      <c r="M37" s="310">
        <v>0</v>
      </c>
      <c r="N37" s="310">
        <v>0</v>
      </c>
      <c r="O37" s="310">
        <v>0</v>
      </c>
      <c r="P37" s="310">
        <v>0</v>
      </c>
      <c r="Q37" s="310">
        <v>0</v>
      </c>
      <c r="R37" s="310">
        <v>0</v>
      </c>
      <c r="S37" s="310">
        <v>0</v>
      </c>
      <c r="T37" s="310">
        <v>0</v>
      </c>
      <c r="U37" s="310">
        <v>0</v>
      </c>
      <c r="V37" s="310">
        <v>0</v>
      </c>
      <c r="W37" s="310">
        <v>0</v>
      </c>
      <c r="X37" s="310">
        <v>0</v>
      </c>
      <c r="Y37" s="310">
        <v>0</v>
      </c>
      <c r="Z37" s="310">
        <v>0</v>
      </c>
      <c r="AA37" s="310">
        <v>0</v>
      </c>
      <c r="AB37" s="310">
        <v>0</v>
      </c>
      <c r="AC37" s="310">
        <v>0</v>
      </c>
      <c r="AD37" s="310">
        <v>0</v>
      </c>
      <c r="AE37" s="310">
        <v>0</v>
      </c>
      <c r="AF37" s="310">
        <v>0</v>
      </c>
      <c r="AG37" s="310">
        <v>0</v>
      </c>
      <c r="AH37" s="310">
        <v>0</v>
      </c>
      <c r="AI37" s="310">
        <v>0</v>
      </c>
      <c r="AJ37" s="310">
        <v>0</v>
      </c>
      <c r="AK37" s="310">
        <v>0</v>
      </c>
      <c r="AL37" s="310">
        <v>0</v>
      </c>
      <c r="AM37" s="310">
        <v>0</v>
      </c>
      <c r="AN37" s="310">
        <v>0</v>
      </c>
      <c r="AO37" s="310">
        <v>0</v>
      </c>
      <c r="AP37" s="310">
        <v>0</v>
      </c>
      <c r="AQ37" s="310">
        <v>0</v>
      </c>
      <c r="AR37" s="310">
        <v>0</v>
      </c>
      <c r="AS37" s="310">
        <v>0</v>
      </c>
      <c r="AT37" s="310">
        <v>0</v>
      </c>
      <c r="AU37" s="310">
        <v>0</v>
      </c>
      <c r="AV37" s="310">
        <v>0</v>
      </c>
      <c r="AW37" s="310">
        <v>0</v>
      </c>
      <c r="AX37" s="310">
        <v>0</v>
      </c>
      <c r="AY37" s="310">
        <v>0</v>
      </c>
      <c r="AZ37" s="310">
        <v>0</v>
      </c>
      <c r="BA37" s="310">
        <v>0</v>
      </c>
      <c r="BB37" s="310">
        <v>0</v>
      </c>
      <c r="BC37" s="310">
        <v>0</v>
      </c>
      <c r="BD37" s="310">
        <v>0</v>
      </c>
      <c r="BE37" s="310">
        <v>0</v>
      </c>
      <c r="BF37" s="313">
        <v>0</v>
      </c>
    </row>
    <row r="38" spans="2:58" x14ac:dyDescent="0.25">
      <c r="B38" s="84" t="s">
        <v>11</v>
      </c>
      <c r="C38" s="312">
        <v>0</v>
      </c>
      <c r="D38" s="308">
        <v>0</v>
      </c>
      <c r="E38" s="309">
        <v>0</v>
      </c>
      <c r="F38" s="310">
        <v>0</v>
      </c>
      <c r="G38" s="310">
        <v>0</v>
      </c>
      <c r="H38" s="310">
        <v>0</v>
      </c>
      <c r="I38" s="310">
        <v>0</v>
      </c>
      <c r="J38" s="310">
        <v>0</v>
      </c>
      <c r="K38" s="310">
        <v>0</v>
      </c>
      <c r="L38" s="310">
        <v>0</v>
      </c>
      <c r="M38" s="310">
        <v>0</v>
      </c>
      <c r="N38" s="310">
        <v>0</v>
      </c>
      <c r="O38" s="310">
        <v>0</v>
      </c>
      <c r="P38" s="310">
        <v>0</v>
      </c>
      <c r="Q38" s="310">
        <v>0</v>
      </c>
      <c r="R38" s="310">
        <v>0</v>
      </c>
      <c r="S38" s="310">
        <v>0</v>
      </c>
      <c r="T38" s="310">
        <v>0</v>
      </c>
      <c r="U38" s="310">
        <v>0</v>
      </c>
      <c r="V38" s="310">
        <v>0</v>
      </c>
      <c r="W38" s="310">
        <v>0</v>
      </c>
      <c r="X38" s="310">
        <v>0</v>
      </c>
      <c r="Y38" s="310">
        <v>0</v>
      </c>
      <c r="Z38" s="310">
        <v>0</v>
      </c>
      <c r="AA38" s="310">
        <v>0</v>
      </c>
      <c r="AB38" s="310">
        <v>0</v>
      </c>
      <c r="AC38" s="310">
        <v>0</v>
      </c>
      <c r="AD38" s="310">
        <v>0</v>
      </c>
      <c r="AE38" s="310">
        <v>0</v>
      </c>
      <c r="AF38" s="310">
        <v>0</v>
      </c>
      <c r="AG38" s="310">
        <v>0</v>
      </c>
      <c r="AH38" s="310">
        <v>0</v>
      </c>
      <c r="AI38" s="310">
        <v>0</v>
      </c>
      <c r="AJ38" s="310">
        <v>0</v>
      </c>
      <c r="AK38" s="310">
        <v>0</v>
      </c>
      <c r="AL38" s="310">
        <v>0</v>
      </c>
      <c r="AM38" s="310">
        <v>0</v>
      </c>
      <c r="AN38" s="310">
        <v>0</v>
      </c>
      <c r="AO38" s="310">
        <v>0</v>
      </c>
      <c r="AP38" s="310">
        <v>0</v>
      </c>
      <c r="AQ38" s="310">
        <v>0</v>
      </c>
      <c r="AR38" s="310">
        <v>0</v>
      </c>
      <c r="AS38" s="310">
        <v>0</v>
      </c>
      <c r="AT38" s="310">
        <v>0</v>
      </c>
      <c r="AU38" s="310">
        <v>0</v>
      </c>
      <c r="AV38" s="310">
        <v>0</v>
      </c>
      <c r="AW38" s="310">
        <v>0</v>
      </c>
      <c r="AX38" s="310">
        <v>0</v>
      </c>
      <c r="AY38" s="310">
        <v>0</v>
      </c>
      <c r="AZ38" s="310">
        <v>0</v>
      </c>
      <c r="BA38" s="310">
        <v>0</v>
      </c>
      <c r="BB38" s="310">
        <v>0</v>
      </c>
      <c r="BC38" s="310">
        <v>0</v>
      </c>
      <c r="BD38" s="310">
        <v>0</v>
      </c>
      <c r="BE38" s="310">
        <v>0</v>
      </c>
      <c r="BF38" s="313">
        <v>0</v>
      </c>
    </row>
    <row r="39" spans="2:58" x14ac:dyDescent="0.25">
      <c r="B39" s="83" t="s">
        <v>6</v>
      </c>
      <c r="C39" s="312">
        <v>1555283.6527284665</v>
      </c>
      <c r="D39" s="308">
        <v>0</v>
      </c>
      <c r="E39" s="309">
        <v>0</v>
      </c>
      <c r="F39" s="310">
        <v>0</v>
      </c>
      <c r="G39" s="310">
        <v>0</v>
      </c>
      <c r="H39" s="310">
        <v>0</v>
      </c>
      <c r="I39" s="310">
        <v>0</v>
      </c>
      <c r="J39" s="310">
        <v>0</v>
      </c>
      <c r="K39" s="310">
        <v>31964.02730757929</v>
      </c>
      <c r="L39" s="310">
        <v>110924.55973904207</v>
      </c>
      <c r="M39" s="310">
        <v>105684.5321259286</v>
      </c>
      <c r="N39" s="310">
        <v>100341.34794279898</v>
      </c>
      <c r="O39" s="310">
        <v>158316.64737886802</v>
      </c>
      <c r="P39" s="310">
        <v>192156.80321911332</v>
      </c>
      <c r="Q39" s="310">
        <v>243890.04948560556</v>
      </c>
      <c r="R39" s="310">
        <v>241970.05244103301</v>
      </c>
      <c r="S39" s="310">
        <v>271133.03742161486</v>
      </c>
      <c r="T39" s="310">
        <v>263527.91884655057</v>
      </c>
      <c r="U39" s="310">
        <v>257136.84740089913</v>
      </c>
      <c r="V39" s="310">
        <v>308432.4555098603</v>
      </c>
      <c r="W39" s="310">
        <v>303710.71010206069</v>
      </c>
      <c r="X39" s="310">
        <v>300776.80357104487</v>
      </c>
      <c r="Y39" s="310">
        <v>204700.30597798669</v>
      </c>
      <c r="Z39" s="310">
        <v>197692.5272813848</v>
      </c>
      <c r="AA39" s="310">
        <v>190991.98750227407</v>
      </c>
      <c r="AB39" s="310">
        <v>184469.26885548374</v>
      </c>
      <c r="AC39" s="310">
        <v>177980.34755357204</v>
      </c>
      <c r="AD39" s="310">
        <v>171715.1372832745</v>
      </c>
      <c r="AE39" s="310">
        <v>166003.39352122438</v>
      </c>
      <c r="AF39" s="310">
        <v>160756.39919820661</v>
      </c>
      <c r="AG39" s="310">
        <v>155646.30919983637</v>
      </c>
      <c r="AH39" s="310">
        <v>150677.59660417269</v>
      </c>
      <c r="AI39" s="310">
        <v>145974.69114563987</v>
      </c>
      <c r="AJ39" s="310">
        <v>141414.33283256044</v>
      </c>
      <c r="AK39" s="310">
        <v>186449.69475572961</v>
      </c>
      <c r="AL39" s="310">
        <v>183879.1998770072</v>
      </c>
      <c r="AM39" s="310">
        <v>181499.40546052338</v>
      </c>
      <c r="AN39" s="310">
        <v>179145.8129371778</v>
      </c>
      <c r="AO39" s="310">
        <v>176819.13414919405</v>
      </c>
      <c r="AP39" s="310">
        <v>207737.46248863096</v>
      </c>
      <c r="AQ39" s="310">
        <v>206416.15123791533</v>
      </c>
      <c r="AR39" s="310">
        <v>205126.7317376734</v>
      </c>
      <c r="AS39" s="310">
        <v>203870.00128166704</v>
      </c>
      <c r="AT39" s="310">
        <v>242283.08105611225</v>
      </c>
      <c r="AU39" s="310">
        <v>241243.78441002307</v>
      </c>
      <c r="AV39" s="310">
        <v>240233.95952458913</v>
      </c>
      <c r="AW39" s="310">
        <v>239254.34319382673</v>
      </c>
      <c r="AX39" s="310">
        <v>318987.55644608382</v>
      </c>
      <c r="AY39" s="310">
        <v>364830.30299518077</v>
      </c>
      <c r="AZ39" s="310">
        <v>364382.30121102888</v>
      </c>
      <c r="BA39" s="310">
        <v>363949.05684183462</v>
      </c>
      <c r="BB39" s="310">
        <v>412427.46990279242</v>
      </c>
      <c r="BC39" s="310">
        <v>412188.42473357345</v>
      </c>
      <c r="BD39" s="310">
        <v>411958.25980538665</v>
      </c>
      <c r="BE39" s="310">
        <v>478657.01544506819</v>
      </c>
      <c r="BF39" s="313">
        <v>478657.01544512226</v>
      </c>
    </row>
    <row r="40" spans="2:58" x14ac:dyDescent="0.25">
      <c r="B40" s="324" t="s">
        <v>353</v>
      </c>
      <c r="C40" s="421" t="s">
        <v>353</v>
      </c>
      <c r="D40" s="427" t="s">
        <v>356</v>
      </c>
      <c r="E40" s="422" t="s">
        <v>353</v>
      </c>
      <c r="F40" s="423" t="s">
        <v>353</v>
      </c>
      <c r="G40" s="423" t="s">
        <v>353</v>
      </c>
      <c r="H40" s="423" t="s">
        <v>353</v>
      </c>
      <c r="I40" s="423" t="s">
        <v>353</v>
      </c>
      <c r="J40" s="423" t="s">
        <v>353</v>
      </c>
      <c r="K40" s="423" t="s">
        <v>353</v>
      </c>
      <c r="L40" s="423" t="s">
        <v>353</v>
      </c>
      <c r="M40" s="423" t="s">
        <v>353</v>
      </c>
      <c r="N40" s="423" t="s">
        <v>353</v>
      </c>
      <c r="O40" s="423" t="s">
        <v>353</v>
      </c>
      <c r="P40" s="423" t="s">
        <v>353</v>
      </c>
      <c r="Q40" s="423" t="s">
        <v>353</v>
      </c>
      <c r="R40" s="423" t="s">
        <v>353</v>
      </c>
      <c r="S40" s="423" t="s">
        <v>353</v>
      </c>
      <c r="T40" s="423" t="s">
        <v>353</v>
      </c>
      <c r="U40" s="423" t="s">
        <v>353</v>
      </c>
      <c r="V40" s="423" t="s">
        <v>353</v>
      </c>
      <c r="W40" s="423" t="s">
        <v>353</v>
      </c>
      <c r="X40" s="423" t="s">
        <v>353</v>
      </c>
      <c r="Y40" s="423" t="s">
        <v>353</v>
      </c>
      <c r="Z40" s="423" t="s">
        <v>353</v>
      </c>
      <c r="AA40" s="423" t="s">
        <v>353</v>
      </c>
      <c r="AB40" s="423" t="s">
        <v>353</v>
      </c>
      <c r="AC40" s="423" t="s">
        <v>353</v>
      </c>
      <c r="AD40" s="423" t="s">
        <v>353</v>
      </c>
      <c r="AE40" s="423" t="s">
        <v>353</v>
      </c>
      <c r="AF40" s="423" t="s">
        <v>353</v>
      </c>
      <c r="AG40" s="423" t="s">
        <v>353</v>
      </c>
      <c r="AH40" s="423" t="s">
        <v>353</v>
      </c>
      <c r="AI40" s="423" t="s">
        <v>353</v>
      </c>
      <c r="AJ40" s="423" t="s">
        <v>353</v>
      </c>
      <c r="AK40" s="423" t="s">
        <v>353</v>
      </c>
      <c r="AL40" s="423" t="s">
        <v>353</v>
      </c>
      <c r="AM40" s="423" t="s">
        <v>353</v>
      </c>
      <c r="AN40" s="423" t="s">
        <v>353</v>
      </c>
      <c r="AO40" s="423" t="s">
        <v>353</v>
      </c>
      <c r="AP40" s="423" t="s">
        <v>353</v>
      </c>
      <c r="AQ40" s="423" t="s">
        <v>353</v>
      </c>
      <c r="AR40" s="423" t="s">
        <v>353</v>
      </c>
      <c r="AS40" s="423" t="s">
        <v>353</v>
      </c>
      <c r="AT40" s="423" t="s">
        <v>353</v>
      </c>
      <c r="AU40" s="423" t="s">
        <v>353</v>
      </c>
      <c r="AV40" s="423" t="s">
        <v>353</v>
      </c>
      <c r="AW40" s="423" t="s">
        <v>353</v>
      </c>
      <c r="AX40" s="423" t="s">
        <v>353</v>
      </c>
      <c r="AY40" s="423" t="s">
        <v>353</v>
      </c>
      <c r="AZ40" s="423" t="s">
        <v>353</v>
      </c>
      <c r="BA40" s="423" t="s">
        <v>353</v>
      </c>
      <c r="BB40" s="423" t="s">
        <v>353</v>
      </c>
      <c r="BC40" s="423" t="s">
        <v>353</v>
      </c>
      <c r="BD40" s="423" t="s">
        <v>353</v>
      </c>
      <c r="BE40" s="423" t="s">
        <v>353</v>
      </c>
      <c r="BF40" s="424" t="s">
        <v>353</v>
      </c>
    </row>
    <row r="41" spans="2:58" x14ac:dyDescent="0.25">
      <c r="B41" s="83" t="s">
        <v>2</v>
      </c>
      <c r="C41" s="312">
        <v>-12615.022838305316</v>
      </c>
      <c r="D41" s="308">
        <v>0</v>
      </c>
      <c r="E41" s="314">
        <v>-2564.019914293443</v>
      </c>
      <c r="F41" s="315">
        <v>-2520.800705294062</v>
      </c>
      <c r="G41" s="315">
        <v>-2535.4816755249017</v>
      </c>
      <c r="H41" s="315">
        <v>0</v>
      </c>
      <c r="I41" s="315">
        <v>0</v>
      </c>
      <c r="J41" s="315">
        <v>0</v>
      </c>
      <c r="K41" s="315">
        <v>0</v>
      </c>
      <c r="L41" s="315">
        <v>-1959.5111178957925</v>
      </c>
      <c r="M41" s="315">
        <v>-14.208557254345831</v>
      </c>
      <c r="N41" s="315">
        <v>-25.178253403265014</v>
      </c>
      <c r="O41" s="315">
        <v>-151.82326354819142</v>
      </c>
      <c r="P41" s="315">
        <v>-128.59311388342587</v>
      </c>
      <c r="Q41" s="315">
        <v>-3136.1059710094887</v>
      </c>
      <c r="R41" s="315">
        <v>-2733.305857107563</v>
      </c>
      <c r="S41" s="315">
        <v>-2340.1316261964562</v>
      </c>
      <c r="T41" s="315">
        <v>-1947.2415337170894</v>
      </c>
      <c r="U41" s="315">
        <v>-1618.2747457868313</v>
      </c>
      <c r="V41" s="315">
        <v>-1047.8084393856127</v>
      </c>
      <c r="W41" s="315">
        <v>-561.06717585383888</v>
      </c>
      <c r="X41" s="315">
        <v>-23.996392793788235</v>
      </c>
      <c r="Y41" s="315">
        <v>0</v>
      </c>
      <c r="Z41" s="315">
        <v>0</v>
      </c>
      <c r="AA41" s="315">
        <v>0</v>
      </c>
      <c r="AB41" s="315">
        <v>0</v>
      </c>
      <c r="AC41" s="315">
        <v>0</v>
      </c>
      <c r="AD41" s="315">
        <v>0</v>
      </c>
      <c r="AE41" s="315">
        <v>0</v>
      </c>
      <c r="AF41" s="315">
        <v>0</v>
      </c>
      <c r="AG41" s="315">
        <v>0</v>
      </c>
      <c r="AH41" s="315">
        <v>0</v>
      </c>
      <c r="AI41" s="315">
        <v>0</v>
      </c>
      <c r="AJ41" s="315">
        <v>0</v>
      </c>
      <c r="AK41" s="315">
        <v>0</v>
      </c>
      <c r="AL41" s="315">
        <v>0</v>
      </c>
      <c r="AM41" s="315">
        <v>0</v>
      </c>
      <c r="AN41" s="315">
        <v>0</v>
      </c>
      <c r="AO41" s="315">
        <v>0</v>
      </c>
      <c r="AP41" s="315">
        <v>0</v>
      </c>
      <c r="AQ41" s="315">
        <v>0</v>
      </c>
      <c r="AR41" s="315">
        <v>0</v>
      </c>
      <c r="AS41" s="315">
        <v>0</v>
      </c>
      <c r="AT41" s="315">
        <v>0</v>
      </c>
      <c r="AU41" s="315">
        <v>0</v>
      </c>
      <c r="AV41" s="315">
        <v>0</v>
      </c>
      <c r="AW41" s="315">
        <v>0</v>
      </c>
      <c r="AX41" s="315">
        <v>0</v>
      </c>
      <c r="AY41" s="315">
        <v>0</v>
      </c>
      <c r="AZ41" s="315">
        <v>0</v>
      </c>
      <c r="BA41" s="315">
        <v>0</v>
      </c>
      <c r="BB41" s="315">
        <v>0</v>
      </c>
      <c r="BC41" s="315">
        <v>0</v>
      </c>
      <c r="BD41" s="315">
        <v>0</v>
      </c>
      <c r="BE41" s="315">
        <v>0</v>
      </c>
      <c r="BF41" s="316">
        <v>0</v>
      </c>
    </row>
    <row r="42" spans="2:58" x14ac:dyDescent="0.25">
      <c r="B42" s="83" t="s">
        <v>7</v>
      </c>
      <c r="C42" s="312">
        <v>4604746.8080665357</v>
      </c>
      <c r="D42" s="308">
        <v>0</v>
      </c>
      <c r="E42" s="317">
        <v>375822.57582092285</v>
      </c>
      <c r="F42" s="318">
        <v>421778.20825195313</v>
      </c>
      <c r="G42" s="318">
        <v>429881.68670654297</v>
      </c>
      <c r="H42" s="318">
        <v>441798.87493896484</v>
      </c>
      <c r="I42" s="318">
        <v>458922.40069580078</v>
      </c>
      <c r="J42" s="318">
        <v>472169.42358398438</v>
      </c>
      <c r="K42" s="318">
        <v>465855.04144287109</v>
      </c>
      <c r="L42" s="318">
        <v>464480.97100830078</v>
      </c>
      <c r="M42" s="318">
        <v>483287.38629150391</v>
      </c>
      <c r="N42" s="318">
        <v>480073.31033325195</v>
      </c>
      <c r="O42" s="318">
        <v>352017.12994384766</v>
      </c>
      <c r="P42" s="318">
        <v>370459.43913269043</v>
      </c>
      <c r="Q42" s="318">
        <v>401016.06146240234</v>
      </c>
      <c r="R42" s="318">
        <v>430216.92572021484</v>
      </c>
      <c r="S42" s="318">
        <v>443965.99993896484</v>
      </c>
      <c r="T42" s="318">
        <v>456858.94985961914</v>
      </c>
      <c r="U42" s="318">
        <v>494851.94009399414</v>
      </c>
      <c r="V42" s="318">
        <v>526520.18206787109</v>
      </c>
      <c r="W42" s="318">
        <v>559944.80981445312</v>
      </c>
      <c r="X42" s="318">
        <v>579681.69543457031</v>
      </c>
      <c r="Y42" s="318">
        <v>0</v>
      </c>
      <c r="Z42" s="318">
        <v>0</v>
      </c>
      <c r="AA42" s="318">
        <v>0</v>
      </c>
      <c r="AB42" s="318">
        <v>0</v>
      </c>
      <c r="AC42" s="318">
        <v>0</v>
      </c>
      <c r="AD42" s="318">
        <v>0</v>
      </c>
      <c r="AE42" s="318">
        <v>0</v>
      </c>
      <c r="AF42" s="318">
        <v>0</v>
      </c>
      <c r="AG42" s="318">
        <v>0</v>
      </c>
      <c r="AH42" s="318">
        <v>0</v>
      </c>
      <c r="AI42" s="318">
        <v>0</v>
      </c>
      <c r="AJ42" s="318">
        <v>0</v>
      </c>
      <c r="AK42" s="318">
        <v>0</v>
      </c>
      <c r="AL42" s="318">
        <v>0</v>
      </c>
      <c r="AM42" s="318">
        <v>0</v>
      </c>
      <c r="AN42" s="318">
        <v>0</v>
      </c>
      <c r="AO42" s="318">
        <v>0</v>
      </c>
      <c r="AP42" s="318">
        <v>0</v>
      </c>
      <c r="AQ42" s="318">
        <v>0</v>
      </c>
      <c r="AR42" s="318">
        <v>0</v>
      </c>
      <c r="AS42" s="318">
        <v>0</v>
      </c>
      <c r="AT42" s="318">
        <v>0</v>
      </c>
      <c r="AU42" s="318">
        <v>0</v>
      </c>
      <c r="AV42" s="318">
        <v>0</v>
      </c>
      <c r="AW42" s="318">
        <v>0</v>
      </c>
      <c r="AX42" s="318">
        <v>0</v>
      </c>
      <c r="AY42" s="318">
        <v>0</v>
      </c>
      <c r="AZ42" s="318">
        <v>0</v>
      </c>
      <c r="BA42" s="318">
        <v>0</v>
      </c>
      <c r="BB42" s="318">
        <v>0</v>
      </c>
      <c r="BC42" s="318">
        <v>0</v>
      </c>
      <c r="BD42" s="318">
        <v>0</v>
      </c>
      <c r="BE42" s="318">
        <v>0</v>
      </c>
      <c r="BF42" s="319">
        <v>0</v>
      </c>
    </row>
    <row r="43" spans="2:58" x14ac:dyDescent="0.25">
      <c r="B43" s="320" t="s">
        <v>12</v>
      </c>
      <c r="C43" s="438" t="s">
        <v>353</v>
      </c>
      <c r="D43" s="427" t="s">
        <v>356</v>
      </c>
      <c r="E43" s="439" t="s">
        <v>353</v>
      </c>
      <c r="F43" s="440" t="s">
        <v>353</v>
      </c>
      <c r="G43" s="440" t="s">
        <v>353</v>
      </c>
      <c r="H43" s="440" t="s">
        <v>353</v>
      </c>
      <c r="I43" s="440" t="s">
        <v>353</v>
      </c>
      <c r="J43" s="440" t="s">
        <v>353</v>
      </c>
      <c r="K43" s="440" t="s">
        <v>353</v>
      </c>
      <c r="L43" s="440" t="s">
        <v>353</v>
      </c>
      <c r="M43" s="440" t="s">
        <v>353</v>
      </c>
      <c r="N43" s="440" t="s">
        <v>353</v>
      </c>
      <c r="O43" s="440" t="s">
        <v>353</v>
      </c>
      <c r="P43" s="440" t="s">
        <v>353</v>
      </c>
      <c r="Q43" s="440" t="s">
        <v>353</v>
      </c>
      <c r="R43" s="440" t="s">
        <v>353</v>
      </c>
      <c r="S43" s="440" t="s">
        <v>353</v>
      </c>
      <c r="T43" s="440" t="s">
        <v>353</v>
      </c>
      <c r="U43" s="440" t="s">
        <v>353</v>
      </c>
      <c r="V43" s="440" t="s">
        <v>353</v>
      </c>
      <c r="W43" s="440" t="s">
        <v>353</v>
      </c>
      <c r="X43" s="440" t="s">
        <v>353</v>
      </c>
      <c r="Y43" s="440" t="s">
        <v>353</v>
      </c>
      <c r="Z43" s="440" t="s">
        <v>353</v>
      </c>
      <c r="AA43" s="440" t="s">
        <v>353</v>
      </c>
      <c r="AB43" s="440" t="s">
        <v>353</v>
      </c>
      <c r="AC43" s="440" t="s">
        <v>353</v>
      </c>
      <c r="AD43" s="440" t="s">
        <v>353</v>
      </c>
      <c r="AE43" s="440" t="s">
        <v>353</v>
      </c>
      <c r="AF43" s="440" t="s">
        <v>353</v>
      </c>
      <c r="AG43" s="440" t="s">
        <v>353</v>
      </c>
      <c r="AH43" s="440" t="s">
        <v>353</v>
      </c>
      <c r="AI43" s="440" t="s">
        <v>353</v>
      </c>
      <c r="AJ43" s="440" t="s">
        <v>353</v>
      </c>
      <c r="AK43" s="440" t="s">
        <v>353</v>
      </c>
      <c r="AL43" s="440" t="s">
        <v>353</v>
      </c>
      <c r="AM43" s="440" t="s">
        <v>353</v>
      </c>
      <c r="AN43" s="440" t="s">
        <v>353</v>
      </c>
      <c r="AO43" s="440" t="s">
        <v>353</v>
      </c>
      <c r="AP43" s="440" t="s">
        <v>353</v>
      </c>
      <c r="AQ43" s="440" t="s">
        <v>353</v>
      </c>
      <c r="AR43" s="440" t="s">
        <v>353</v>
      </c>
      <c r="AS43" s="440" t="s">
        <v>353</v>
      </c>
      <c r="AT43" s="440" t="s">
        <v>353</v>
      </c>
      <c r="AU43" s="440" t="s">
        <v>353</v>
      </c>
      <c r="AV43" s="440" t="s">
        <v>353</v>
      </c>
      <c r="AW43" s="440" t="s">
        <v>353</v>
      </c>
      <c r="AX43" s="440" t="s">
        <v>353</v>
      </c>
      <c r="AY43" s="440" t="s">
        <v>353</v>
      </c>
      <c r="AZ43" s="440" t="s">
        <v>353</v>
      </c>
      <c r="BA43" s="440" t="s">
        <v>353</v>
      </c>
      <c r="BB43" s="440" t="s">
        <v>353</v>
      </c>
      <c r="BC43" s="440" t="s">
        <v>353</v>
      </c>
      <c r="BD43" s="440" t="s">
        <v>353</v>
      </c>
      <c r="BE43" s="440" t="s">
        <v>353</v>
      </c>
      <c r="BF43" s="441" t="s">
        <v>353</v>
      </c>
    </row>
    <row r="44" spans="2:58" x14ac:dyDescent="0.25">
      <c r="B44" s="68"/>
      <c r="C44" s="321"/>
      <c r="D44" s="308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22"/>
      <c r="BB44" s="322"/>
      <c r="BC44" s="322"/>
      <c r="BD44" s="322"/>
      <c r="BE44" s="322"/>
      <c r="BF44" s="322"/>
    </row>
    <row r="45" spans="2:58" x14ac:dyDescent="0.25">
      <c r="D45" s="18">
        <v>2016</v>
      </c>
      <c r="E45" s="18">
        <v>2017</v>
      </c>
      <c r="F45" s="18">
        <v>2018</v>
      </c>
      <c r="G45" s="18">
        <v>2019</v>
      </c>
      <c r="H45" s="18">
        <v>2020</v>
      </c>
      <c r="I45" s="18">
        <v>2021</v>
      </c>
      <c r="J45" s="18">
        <v>2022</v>
      </c>
      <c r="K45" s="18">
        <v>2023</v>
      </c>
      <c r="L45" s="18">
        <v>2024</v>
      </c>
      <c r="M45" s="18">
        <v>2025</v>
      </c>
      <c r="N45" s="18">
        <v>2026</v>
      </c>
      <c r="O45" s="18">
        <v>2027</v>
      </c>
      <c r="P45" s="18">
        <v>2028</v>
      </c>
      <c r="Q45" s="18">
        <v>2029</v>
      </c>
      <c r="R45" s="18">
        <v>2030</v>
      </c>
      <c r="S45" s="18">
        <v>2031</v>
      </c>
      <c r="T45" s="18">
        <v>2032</v>
      </c>
      <c r="U45" s="18">
        <v>2033</v>
      </c>
      <c r="V45" s="18">
        <v>2034</v>
      </c>
      <c r="W45" s="18">
        <v>2035</v>
      </c>
    </row>
    <row r="46" spans="2:58" x14ac:dyDescent="0.25">
      <c r="B46" t="s">
        <v>301</v>
      </c>
      <c r="C46" t="s">
        <v>297</v>
      </c>
      <c r="D46" s="20">
        <v>23277426</v>
      </c>
      <c r="E46" s="20">
        <v>23151504</v>
      </c>
      <c r="F46" s="20">
        <v>23535830</v>
      </c>
      <c r="G46" s="20">
        <v>23475556</v>
      </c>
      <c r="H46" s="20">
        <v>23215352</v>
      </c>
      <c r="I46" s="20">
        <v>23035618</v>
      </c>
      <c r="J46" s="20">
        <v>22931942</v>
      </c>
      <c r="K46" s="20">
        <v>22832044</v>
      </c>
      <c r="L46" s="20">
        <v>22819694</v>
      </c>
      <c r="M46" s="20">
        <v>22680218</v>
      </c>
      <c r="N46" s="20">
        <v>22716804</v>
      </c>
      <c r="O46" s="20">
        <v>22861444</v>
      </c>
      <c r="P46" s="20">
        <v>23151930</v>
      </c>
      <c r="Q46" s="20">
        <v>23365182</v>
      </c>
      <c r="R46" s="20">
        <v>23632612</v>
      </c>
      <c r="S46" s="20">
        <v>23860766</v>
      </c>
      <c r="T46" s="20">
        <v>24148586</v>
      </c>
      <c r="U46" s="20">
        <v>24367984</v>
      </c>
      <c r="V46" s="20">
        <v>24680248</v>
      </c>
      <c r="W46" s="20">
        <v>24993274</v>
      </c>
    </row>
    <row r="47" spans="2:58" x14ac:dyDescent="0.25">
      <c r="B47" t="s">
        <v>302</v>
      </c>
      <c r="C47" t="s">
        <v>298</v>
      </c>
      <c r="D47" s="20">
        <v>5020</v>
      </c>
      <c r="E47" s="20">
        <v>5125</v>
      </c>
      <c r="F47" s="20">
        <v>5272</v>
      </c>
      <c r="G47" s="20">
        <v>5313</v>
      </c>
      <c r="H47" s="20">
        <v>5353</v>
      </c>
      <c r="I47" s="20">
        <v>5456</v>
      </c>
      <c r="J47" s="20">
        <v>5505</v>
      </c>
      <c r="K47" s="20">
        <v>5568</v>
      </c>
      <c r="L47" s="20">
        <v>5631</v>
      </c>
      <c r="M47" s="20">
        <v>5694</v>
      </c>
      <c r="N47" s="20">
        <v>5758</v>
      </c>
      <c r="O47" s="20">
        <v>5827</v>
      </c>
      <c r="P47" s="20">
        <v>5912</v>
      </c>
      <c r="Q47" s="20">
        <v>6000</v>
      </c>
      <c r="R47" s="20">
        <v>6082</v>
      </c>
      <c r="S47" s="20">
        <v>6161</v>
      </c>
      <c r="T47" s="20">
        <v>6247</v>
      </c>
      <c r="U47" s="20">
        <v>6341</v>
      </c>
      <c r="V47" s="20">
        <v>6435</v>
      </c>
      <c r="W47" s="20">
        <v>6532</v>
      </c>
    </row>
    <row r="48" spans="2:58" x14ac:dyDescent="0.25">
      <c r="B48" t="s">
        <v>303</v>
      </c>
      <c r="C48" t="s">
        <v>298</v>
      </c>
      <c r="D48" s="20">
        <v>5901.1851637774998</v>
      </c>
      <c r="E48" s="20">
        <v>5946.425457677844</v>
      </c>
      <c r="F48" s="20">
        <v>6006.7101332746297</v>
      </c>
      <c r="G48" s="20">
        <v>5973.0043119924439</v>
      </c>
      <c r="H48" s="20">
        <v>5902.2821305048292</v>
      </c>
      <c r="I48" s="20">
        <v>5956.0878268527713</v>
      </c>
      <c r="J48" s="20">
        <v>5942.5725491406529</v>
      </c>
      <c r="K48" s="20">
        <v>5954.4477434508344</v>
      </c>
      <c r="L48" s="20">
        <v>5967.8123874429994</v>
      </c>
      <c r="M48" s="20">
        <v>5984.0443775593194</v>
      </c>
      <c r="N48" s="20">
        <v>6038.3255169602899</v>
      </c>
      <c r="O48" s="20">
        <v>6090.7137736774293</v>
      </c>
      <c r="P48" s="20">
        <v>6159.7852434430779</v>
      </c>
      <c r="Q48" s="20">
        <v>6237.7821946560252</v>
      </c>
      <c r="R48" s="20">
        <v>6308.5948009112863</v>
      </c>
      <c r="S48" s="20">
        <v>6371.6064612753526</v>
      </c>
      <c r="T48" s="20">
        <v>6437.6200000369163</v>
      </c>
      <c r="U48" s="20">
        <v>6516.2351973660734</v>
      </c>
      <c r="V48" s="20">
        <v>6597.0068971829069</v>
      </c>
      <c r="W48" s="20">
        <v>6683.3039703981503</v>
      </c>
    </row>
  </sheetData>
  <conditionalFormatting sqref="F25:F26 G25:O25 F23:O24 B21:K21 G22 G26 F27:G30">
    <cfRule type="cellIs" dxfId="15" priority="12" stopIfTrue="1" operator="equal">
      <formula>"NA"</formula>
    </cfRule>
  </conditionalFormatting>
  <conditionalFormatting sqref="C10:C19">
    <cfRule type="cellIs" dxfId="14" priority="11" operator="greaterThan">
      <formula>0</formula>
    </cfRule>
  </conditionalFormatting>
  <conditionalFormatting sqref="B3:B4">
    <cfRule type="cellIs" dxfId="13" priority="4" stopIfTrue="1" operator="equal">
      <formula>"NA"</formula>
    </cfRule>
  </conditionalFormatting>
  <conditionalFormatting sqref="B30 B22:E22 C23:E30">
    <cfRule type="cellIs" dxfId="12" priority="3" stopIfTrue="1" operator="equal">
      <formula>"NA"</formula>
    </cfRule>
  </conditionalFormatting>
  <conditionalFormatting sqref="B42:B44 F41:G44">
    <cfRule type="cellIs" dxfId="11" priority="2" stopIfTrue="1" operator="equal">
      <formula>"NA"</formula>
    </cfRule>
  </conditionalFormatting>
  <conditionalFormatting sqref="B5">
    <cfRule type="cellIs" dxfId="10" priority="1" stopIfTrue="1" operator="equal">
      <formula>"NA"</formula>
    </cfRule>
  </conditionalFormatting>
  <pageMargins left="0.25" right="0.25" top="0.5" bottom="0.5" header="0.3" footer="0.3"/>
  <pageSetup orientation="landscape" r:id="rId1"/>
  <headerFooter>
    <oddHeader>&amp;RREDACTED VERSION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/>
  </sheetPr>
  <dimension ref="B3:BF52"/>
  <sheetViews>
    <sheetView topLeftCell="B29" zoomScaleNormal="100" workbookViewId="0">
      <selection activeCell="D46" sqref="D46"/>
    </sheetView>
  </sheetViews>
  <sheetFormatPr defaultRowHeight="15" x14ac:dyDescent="0.25"/>
  <cols>
    <col min="1" max="1" width="2" customWidth="1"/>
    <col min="2" max="2" width="34.7109375" customWidth="1"/>
    <col min="3" max="3" width="14.85546875" customWidth="1"/>
    <col min="4" max="4" width="18.42578125" customWidth="1"/>
    <col min="5" max="23" width="12.5703125" customWidth="1"/>
    <col min="24" max="27" width="11" customWidth="1"/>
    <col min="28" max="38" width="11" bestFit="1" customWidth="1"/>
    <col min="39" max="57" width="12.42578125" bestFit="1" customWidth="1"/>
    <col min="58" max="58" width="9.28515625" bestFit="1" customWidth="1"/>
  </cols>
  <sheetData>
    <row r="3" spans="2:58" ht="18.75" x14ac:dyDescent="0.3">
      <c r="B3" s="55" t="s">
        <v>277</v>
      </c>
    </row>
    <row r="4" spans="2:58" ht="23.25" x14ac:dyDescent="0.35">
      <c r="B4" s="7" t="s">
        <v>306</v>
      </c>
      <c r="C4" s="7"/>
      <c r="D4" s="7"/>
      <c r="E4" s="7"/>
      <c r="F4" s="281"/>
      <c r="G4" s="8"/>
      <c r="H4" s="8"/>
      <c r="I4" s="8"/>
      <c r="J4" s="8"/>
      <c r="K4" s="8"/>
      <c r="L4" s="8"/>
      <c r="M4" s="8"/>
      <c r="N4" s="9"/>
      <c r="O4" s="8"/>
      <c r="P4" s="8"/>
      <c r="Q4" s="8"/>
      <c r="R4" s="8"/>
      <c r="S4" s="8"/>
      <c r="T4" s="8"/>
      <c r="U4" s="8"/>
      <c r="V4" s="8"/>
      <c r="W4" s="8"/>
    </row>
    <row r="5" spans="2:58" ht="21" x14ac:dyDescent="0.35">
      <c r="B5" s="56" t="s">
        <v>305</v>
      </c>
      <c r="C5" s="10"/>
      <c r="D5" s="10"/>
      <c r="E5" s="10"/>
      <c r="F5" s="282"/>
      <c r="G5" s="57"/>
      <c r="H5" s="58"/>
      <c r="I5" s="58"/>
      <c r="J5" s="58"/>
      <c r="K5" s="58"/>
      <c r="L5" s="58"/>
      <c r="M5" s="58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2:58" ht="21" x14ac:dyDescent="0.35">
      <c r="B6" s="301" t="s">
        <v>307</v>
      </c>
      <c r="C6" s="10"/>
      <c r="D6" s="10"/>
      <c r="E6" s="10"/>
      <c r="F6" s="10"/>
      <c r="G6" s="10"/>
      <c r="H6" s="11"/>
      <c r="I6" s="12"/>
      <c r="J6" s="12"/>
      <c r="K6" s="13"/>
      <c r="L6" s="58"/>
      <c r="M6" s="58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2:58" ht="15.75" x14ac:dyDescent="0.25">
      <c r="B7" s="59" t="s">
        <v>13</v>
      </c>
      <c r="C7" s="60"/>
      <c r="D7" s="14" t="s">
        <v>294</v>
      </c>
      <c r="E7" s="15"/>
      <c r="F7" s="16"/>
      <c r="G7" s="35"/>
      <c r="H7" s="11"/>
      <c r="I7" s="12"/>
      <c r="J7" s="12"/>
      <c r="K7" s="17"/>
      <c r="L7" s="58"/>
      <c r="M7" s="58"/>
      <c r="N7" s="10"/>
      <c r="O7" s="10"/>
      <c r="P7" s="10"/>
      <c r="Q7" s="10"/>
      <c r="R7" s="10"/>
      <c r="S7" s="10"/>
      <c r="T7" s="10"/>
      <c r="U7" s="10"/>
      <c r="V7" s="10"/>
      <c r="W7" s="10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</row>
    <row r="8" spans="2:58" ht="15.75" x14ac:dyDescent="0.25">
      <c r="B8" s="280">
        <v>9493571.8610235974</v>
      </c>
      <c r="C8" s="16"/>
      <c r="D8" s="54"/>
      <c r="E8" s="54"/>
      <c r="F8" s="61"/>
      <c r="G8" s="14"/>
      <c r="H8" s="11"/>
      <c r="I8" s="12"/>
      <c r="J8" s="12"/>
      <c r="K8" s="58"/>
      <c r="L8" s="58"/>
      <c r="M8" s="58"/>
      <c r="N8" s="10"/>
      <c r="O8" s="10"/>
      <c r="P8" s="10"/>
      <c r="Q8" s="10"/>
      <c r="R8" s="10"/>
      <c r="S8" s="10"/>
      <c r="T8" s="10"/>
      <c r="U8" s="10"/>
      <c r="V8" s="10"/>
      <c r="W8" s="10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</row>
    <row r="9" spans="2:58" ht="15.75" x14ac:dyDescent="0.25">
      <c r="B9" s="62"/>
      <c r="C9" s="10"/>
      <c r="D9" s="10"/>
      <c r="E9" s="10"/>
      <c r="F9" s="10"/>
      <c r="G9" s="10"/>
      <c r="H9" s="11"/>
      <c r="I9" s="12"/>
      <c r="J9" s="12"/>
      <c r="K9" s="58"/>
      <c r="L9" s="58"/>
      <c r="M9" s="276"/>
      <c r="N9" s="276"/>
      <c r="O9" s="276"/>
      <c r="P9" s="276"/>
      <c r="Q9" s="276"/>
      <c r="R9" s="276"/>
      <c r="S9" s="276"/>
      <c r="T9" s="276"/>
      <c r="U9" s="276"/>
      <c r="V9" s="293"/>
      <c r="W9" s="10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</row>
    <row r="10" spans="2:58" x14ac:dyDescent="0.25">
      <c r="B10" s="283" t="s">
        <v>14</v>
      </c>
      <c r="C10" s="18">
        <v>2016</v>
      </c>
      <c r="D10" s="18">
        <v>2017</v>
      </c>
      <c r="E10" s="18">
        <v>2018</v>
      </c>
      <c r="F10" s="18">
        <v>2019</v>
      </c>
      <c r="G10" s="18">
        <v>2020</v>
      </c>
      <c r="H10" s="18">
        <v>2021</v>
      </c>
      <c r="I10" s="18">
        <v>2022</v>
      </c>
      <c r="J10" s="18">
        <v>2023</v>
      </c>
      <c r="K10" s="18">
        <v>2024</v>
      </c>
      <c r="L10" s="18">
        <v>2025</v>
      </c>
      <c r="M10" s="18">
        <v>2026</v>
      </c>
      <c r="N10" s="18">
        <v>2027</v>
      </c>
      <c r="O10" s="18">
        <v>2028</v>
      </c>
      <c r="P10" s="18">
        <v>2029</v>
      </c>
      <c r="Q10" s="18">
        <v>2030</v>
      </c>
      <c r="R10" s="18">
        <v>2031</v>
      </c>
      <c r="S10" s="18">
        <v>2032</v>
      </c>
      <c r="T10" s="18">
        <v>2033</v>
      </c>
      <c r="U10" s="18">
        <v>2034</v>
      </c>
      <c r="V10" s="18">
        <v>2035</v>
      </c>
      <c r="W10" s="19" t="s">
        <v>15</v>
      </c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</row>
    <row r="11" spans="2:58" x14ac:dyDescent="0.25">
      <c r="B11" s="63" t="s">
        <v>64</v>
      </c>
      <c r="C11" s="273">
        <v>0</v>
      </c>
      <c r="D11" s="274">
        <v>0</v>
      </c>
      <c r="E11" s="274">
        <v>0</v>
      </c>
      <c r="F11" s="274">
        <v>0</v>
      </c>
      <c r="G11" s="274">
        <v>0</v>
      </c>
      <c r="H11" s="274">
        <v>0</v>
      </c>
      <c r="I11" s="274">
        <v>0</v>
      </c>
      <c r="J11" s="274">
        <v>0</v>
      </c>
      <c r="K11" s="274">
        <v>0</v>
      </c>
      <c r="L11" s="274">
        <v>0</v>
      </c>
      <c r="M11" s="274">
        <v>0</v>
      </c>
      <c r="N11" s="274">
        <v>0</v>
      </c>
      <c r="O11" s="274">
        <v>0</v>
      </c>
      <c r="P11" s="274">
        <v>0</v>
      </c>
      <c r="Q11" s="274">
        <v>0</v>
      </c>
      <c r="R11" s="274">
        <v>0</v>
      </c>
      <c r="S11" s="274">
        <v>0</v>
      </c>
      <c r="T11" s="274">
        <v>0</v>
      </c>
      <c r="U11" s="274">
        <v>0</v>
      </c>
      <c r="V11" s="292">
        <v>0</v>
      </c>
      <c r="W11" s="295">
        <v>0</v>
      </c>
      <c r="X11" s="298">
        <v>0</v>
      </c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</row>
    <row r="12" spans="2:58" x14ac:dyDescent="0.25">
      <c r="B12" s="64" t="s">
        <v>65</v>
      </c>
      <c r="C12" s="275">
        <v>0</v>
      </c>
      <c r="D12" s="276">
        <v>0</v>
      </c>
      <c r="E12" s="276">
        <v>0</v>
      </c>
      <c r="F12" s="276">
        <v>0</v>
      </c>
      <c r="G12" s="276">
        <v>0</v>
      </c>
      <c r="H12" s="276">
        <v>0</v>
      </c>
      <c r="I12" s="276">
        <v>0</v>
      </c>
      <c r="J12" s="276">
        <v>112</v>
      </c>
      <c r="K12" s="276">
        <v>0</v>
      </c>
      <c r="L12" s="276">
        <v>0</v>
      </c>
      <c r="M12" s="276">
        <v>350</v>
      </c>
      <c r="N12" s="276">
        <v>196</v>
      </c>
      <c r="O12" s="276">
        <v>0</v>
      </c>
      <c r="P12" s="276">
        <v>0</v>
      </c>
      <c r="Q12" s="276">
        <v>191</v>
      </c>
      <c r="R12" s="276">
        <v>0</v>
      </c>
      <c r="S12" s="276">
        <v>0</v>
      </c>
      <c r="T12" s="276">
        <v>242.00000000000003</v>
      </c>
      <c r="U12" s="276">
        <v>0</v>
      </c>
      <c r="V12" s="293">
        <v>0</v>
      </c>
      <c r="W12" s="296">
        <v>1091</v>
      </c>
      <c r="X12" s="298">
        <v>77</v>
      </c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</row>
    <row r="13" spans="2:58" x14ac:dyDescent="0.25">
      <c r="B13" s="64" t="s">
        <v>66</v>
      </c>
      <c r="C13" s="275">
        <v>0</v>
      </c>
      <c r="D13" s="276">
        <v>0</v>
      </c>
      <c r="E13" s="276">
        <v>0</v>
      </c>
      <c r="F13" s="276">
        <v>0</v>
      </c>
      <c r="G13" s="276">
        <v>0</v>
      </c>
      <c r="H13" s="276">
        <v>0</v>
      </c>
      <c r="I13" s="276">
        <v>0</v>
      </c>
      <c r="J13" s="276">
        <v>167</v>
      </c>
      <c r="K13" s="276">
        <v>0</v>
      </c>
      <c r="L13" s="276">
        <v>0</v>
      </c>
      <c r="M13" s="276">
        <v>0</v>
      </c>
      <c r="N13" s="276">
        <v>0</v>
      </c>
      <c r="O13" s="276">
        <v>111.00000000000001</v>
      </c>
      <c r="P13" s="276">
        <v>0</v>
      </c>
      <c r="Q13" s="276">
        <v>0</v>
      </c>
      <c r="R13" s="276">
        <v>0</v>
      </c>
      <c r="S13" s="276">
        <v>0</v>
      </c>
      <c r="T13" s="276">
        <v>0</v>
      </c>
      <c r="U13" s="276">
        <v>0</v>
      </c>
      <c r="V13" s="293">
        <v>0</v>
      </c>
      <c r="W13" s="296">
        <v>278</v>
      </c>
      <c r="X13" s="298">
        <v>17</v>
      </c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</row>
    <row r="14" spans="2:58" x14ac:dyDescent="0.25">
      <c r="B14" s="64" t="s">
        <v>67</v>
      </c>
      <c r="C14" s="277">
        <v>0</v>
      </c>
      <c r="D14" s="276">
        <v>0</v>
      </c>
      <c r="E14" s="276">
        <v>0</v>
      </c>
      <c r="F14" s="276">
        <v>0</v>
      </c>
      <c r="G14" s="276">
        <v>0</v>
      </c>
      <c r="H14" s="276">
        <v>0</v>
      </c>
      <c r="I14" s="276">
        <v>0</v>
      </c>
      <c r="J14" s="276">
        <v>0</v>
      </c>
      <c r="K14" s="276">
        <v>0</v>
      </c>
      <c r="L14" s="276">
        <v>0</v>
      </c>
      <c r="M14" s="276">
        <v>0</v>
      </c>
      <c r="N14" s="276">
        <v>0</v>
      </c>
      <c r="O14" s="276">
        <v>0</v>
      </c>
      <c r="P14" s="276">
        <v>0</v>
      </c>
      <c r="Q14" s="276">
        <v>0</v>
      </c>
      <c r="R14" s="276">
        <v>0</v>
      </c>
      <c r="S14" s="276">
        <v>0</v>
      </c>
      <c r="T14" s="276">
        <v>0</v>
      </c>
      <c r="U14" s="276">
        <v>0</v>
      </c>
      <c r="V14" s="293">
        <v>0</v>
      </c>
      <c r="W14" s="296">
        <v>0</v>
      </c>
      <c r="X14" s="298">
        <v>0</v>
      </c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</row>
    <row r="15" spans="2:58" x14ac:dyDescent="0.25">
      <c r="B15" s="64" t="s">
        <v>68</v>
      </c>
      <c r="C15" s="275">
        <v>0</v>
      </c>
      <c r="D15" s="276">
        <v>0</v>
      </c>
      <c r="E15" s="276">
        <v>0</v>
      </c>
      <c r="F15" s="276">
        <v>0</v>
      </c>
      <c r="G15" s="276">
        <v>0</v>
      </c>
      <c r="H15" s="276">
        <v>0</v>
      </c>
      <c r="I15" s="276">
        <v>0</v>
      </c>
      <c r="J15" s="276">
        <v>0</v>
      </c>
      <c r="K15" s="276">
        <v>0</v>
      </c>
      <c r="L15" s="276">
        <v>0</v>
      </c>
      <c r="M15" s="276">
        <v>0</v>
      </c>
      <c r="N15" s="276">
        <v>0</v>
      </c>
      <c r="O15" s="276">
        <v>0</v>
      </c>
      <c r="P15" s="276">
        <v>0</v>
      </c>
      <c r="Q15" s="276">
        <v>0</v>
      </c>
      <c r="R15" s="276">
        <v>0</v>
      </c>
      <c r="S15" s="276">
        <v>0</v>
      </c>
      <c r="T15" s="276">
        <v>0</v>
      </c>
      <c r="U15" s="276">
        <v>0</v>
      </c>
      <c r="V15" s="293">
        <v>0</v>
      </c>
      <c r="W15" s="296">
        <v>0</v>
      </c>
      <c r="X15" s="298">
        <v>0</v>
      </c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</row>
    <row r="16" spans="2:58" x14ac:dyDescent="0.25">
      <c r="B16" s="64" t="s">
        <v>69</v>
      </c>
      <c r="C16" s="275">
        <v>0</v>
      </c>
      <c r="D16" s="276">
        <v>0</v>
      </c>
      <c r="E16" s="276">
        <v>0</v>
      </c>
      <c r="F16" s="276">
        <v>0</v>
      </c>
      <c r="G16" s="276">
        <v>0</v>
      </c>
      <c r="H16" s="276">
        <v>0</v>
      </c>
      <c r="I16" s="276">
        <v>0</v>
      </c>
      <c r="J16" s="276">
        <v>0</v>
      </c>
      <c r="K16" s="276">
        <v>0</v>
      </c>
      <c r="L16" s="276">
        <v>0</v>
      </c>
      <c r="M16" s="276">
        <v>0</v>
      </c>
      <c r="N16" s="276">
        <v>0</v>
      </c>
      <c r="O16" s="276">
        <v>0</v>
      </c>
      <c r="P16" s="276">
        <v>0</v>
      </c>
      <c r="Q16" s="276">
        <v>0</v>
      </c>
      <c r="R16" s="276">
        <v>0</v>
      </c>
      <c r="S16" s="276">
        <v>0</v>
      </c>
      <c r="T16" s="276">
        <v>0</v>
      </c>
      <c r="U16" s="276">
        <v>0</v>
      </c>
      <c r="V16" s="293">
        <v>0</v>
      </c>
      <c r="W16" s="296">
        <v>0</v>
      </c>
      <c r="X16" s="298">
        <v>0</v>
      </c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</row>
    <row r="17" spans="2:58" x14ac:dyDescent="0.25">
      <c r="B17" s="64" t="s">
        <v>70</v>
      </c>
      <c r="C17" s="275">
        <v>0</v>
      </c>
      <c r="D17" s="276">
        <v>0</v>
      </c>
      <c r="E17" s="276">
        <v>0</v>
      </c>
      <c r="F17" s="276">
        <v>0</v>
      </c>
      <c r="G17" s="276">
        <v>0</v>
      </c>
      <c r="H17" s="276">
        <v>0</v>
      </c>
      <c r="I17" s="276">
        <v>0</v>
      </c>
      <c r="J17" s="276">
        <v>0</v>
      </c>
      <c r="K17" s="276">
        <v>0</v>
      </c>
      <c r="L17" s="276">
        <v>0</v>
      </c>
      <c r="M17" s="276">
        <v>0</v>
      </c>
      <c r="N17" s="276">
        <v>0</v>
      </c>
      <c r="O17" s="276">
        <v>0</v>
      </c>
      <c r="P17" s="276">
        <v>0</v>
      </c>
      <c r="Q17" s="276">
        <v>0</v>
      </c>
      <c r="R17" s="276">
        <v>0</v>
      </c>
      <c r="S17" s="276">
        <v>0</v>
      </c>
      <c r="T17" s="276">
        <v>0</v>
      </c>
      <c r="U17" s="276">
        <v>0</v>
      </c>
      <c r="V17" s="293">
        <v>0</v>
      </c>
      <c r="W17" s="296">
        <v>0</v>
      </c>
      <c r="X17" s="298">
        <v>0</v>
      </c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</row>
    <row r="18" spans="2:58" x14ac:dyDescent="0.25">
      <c r="B18" s="64" t="s">
        <v>71</v>
      </c>
      <c r="C18" s="275">
        <v>0</v>
      </c>
      <c r="D18" s="276">
        <v>0</v>
      </c>
      <c r="E18" s="276">
        <v>0</v>
      </c>
      <c r="F18" s="276">
        <v>0</v>
      </c>
      <c r="G18" s="276">
        <v>0</v>
      </c>
      <c r="H18" s="276">
        <v>0</v>
      </c>
      <c r="I18" s="276">
        <v>0</v>
      </c>
      <c r="J18" s="276">
        <v>0</v>
      </c>
      <c r="K18" s="276">
        <v>0</v>
      </c>
      <c r="L18" s="276">
        <v>0</v>
      </c>
      <c r="M18" s="276">
        <v>0</v>
      </c>
      <c r="N18" s="276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93">
        <v>0</v>
      </c>
      <c r="W18" s="296">
        <v>0</v>
      </c>
      <c r="X18" s="298">
        <v>0</v>
      </c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</row>
    <row r="19" spans="2:58" x14ac:dyDescent="0.25">
      <c r="B19" s="64" t="s">
        <v>72</v>
      </c>
      <c r="C19" s="275">
        <v>0</v>
      </c>
      <c r="D19" s="276">
        <v>0</v>
      </c>
      <c r="E19" s="276">
        <v>0</v>
      </c>
      <c r="F19" s="276">
        <v>0</v>
      </c>
      <c r="G19" s="276">
        <v>0</v>
      </c>
      <c r="H19" s="276">
        <v>0</v>
      </c>
      <c r="I19" s="276">
        <v>0</v>
      </c>
      <c r="J19" s="276">
        <v>0</v>
      </c>
      <c r="K19" s="276">
        <v>0</v>
      </c>
      <c r="L19" s="276">
        <v>0</v>
      </c>
      <c r="M19" s="276">
        <v>0</v>
      </c>
      <c r="N19" s="276">
        <v>0</v>
      </c>
      <c r="O19" s="276">
        <v>0</v>
      </c>
      <c r="P19" s="276">
        <v>0</v>
      </c>
      <c r="Q19" s="276">
        <v>0</v>
      </c>
      <c r="R19" s="276">
        <v>0</v>
      </c>
      <c r="S19" s="276">
        <v>0</v>
      </c>
      <c r="T19" s="276">
        <v>0</v>
      </c>
      <c r="U19" s="276">
        <v>0</v>
      </c>
      <c r="V19" s="293">
        <v>0</v>
      </c>
      <c r="W19" s="296">
        <v>0</v>
      </c>
      <c r="X19" s="298">
        <v>0</v>
      </c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</row>
    <row r="20" spans="2:58" x14ac:dyDescent="0.25">
      <c r="B20" s="64" t="s">
        <v>16</v>
      </c>
      <c r="C20" s="278">
        <v>0</v>
      </c>
      <c r="D20" s="279">
        <v>0</v>
      </c>
      <c r="E20" s="279">
        <v>0</v>
      </c>
      <c r="F20" s="279">
        <v>0</v>
      </c>
      <c r="G20" s="279">
        <v>0</v>
      </c>
      <c r="H20" s="279">
        <v>0</v>
      </c>
      <c r="I20" s="279">
        <v>0</v>
      </c>
      <c r="J20" s="279">
        <v>0</v>
      </c>
      <c r="K20" s="279">
        <v>0</v>
      </c>
      <c r="L20" s="279">
        <v>0</v>
      </c>
      <c r="M20" s="279">
        <v>0</v>
      </c>
      <c r="N20" s="279">
        <v>0</v>
      </c>
      <c r="O20" s="279">
        <v>0</v>
      </c>
      <c r="P20" s="279">
        <v>0</v>
      </c>
      <c r="Q20" s="279">
        <v>0</v>
      </c>
      <c r="R20" s="279">
        <v>0</v>
      </c>
      <c r="S20" s="279">
        <v>0</v>
      </c>
      <c r="T20" s="279">
        <v>0</v>
      </c>
      <c r="U20" s="279">
        <v>0</v>
      </c>
      <c r="V20" s="294">
        <v>0</v>
      </c>
      <c r="W20" s="297">
        <v>0</v>
      </c>
      <c r="X20" s="298">
        <v>0</v>
      </c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</row>
    <row r="21" spans="2:58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298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</row>
    <row r="22" spans="2:58" x14ac:dyDescent="0.25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</row>
    <row r="23" spans="2:58" ht="15.75" x14ac:dyDescent="0.25">
      <c r="B23" s="302" t="s">
        <v>0</v>
      </c>
      <c r="C23" s="284" t="s">
        <v>1</v>
      </c>
      <c r="D23" s="284" t="s">
        <v>73</v>
      </c>
      <c r="E23" s="284" t="s">
        <v>74</v>
      </c>
      <c r="F23" s="285"/>
      <c r="G23" s="1"/>
      <c r="H23" s="72"/>
      <c r="I23" s="72"/>
      <c r="J23" s="72"/>
      <c r="K23" s="72"/>
      <c r="L23" s="72"/>
      <c r="M23" s="72"/>
      <c r="N23" s="72"/>
      <c r="O23" s="72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</row>
    <row r="24" spans="2:58" x14ac:dyDescent="0.25">
      <c r="B24" s="73" t="s">
        <v>3</v>
      </c>
      <c r="C24" s="303">
        <v>2628005.1345507712</v>
      </c>
      <c r="D24" s="303">
        <v>2628005.1345507712</v>
      </c>
      <c r="E24" s="303">
        <v>0</v>
      </c>
      <c r="F24" s="286"/>
      <c r="G24" s="1"/>
      <c r="H24" s="286"/>
      <c r="I24" s="286"/>
      <c r="J24" s="286"/>
      <c r="K24" s="286"/>
      <c r="L24" s="286"/>
      <c r="M24" s="286"/>
      <c r="N24" s="286"/>
      <c r="O24" s="286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</row>
    <row r="25" spans="2:58" x14ac:dyDescent="0.25">
      <c r="B25" s="75" t="s">
        <v>4</v>
      </c>
      <c r="C25" s="304">
        <v>0</v>
      </c>
      <c r="D25" s="304">
        <v>0</v>
      </c>
      <c r="E25" s="304">
        <v>0</v>
      </c>
      <c r="F25" s="286"/>
      <c r="G25" s="1"/>
      <c r="H25" s="286"/>
      <c r="I25" s="286"/>
      <c r="J25" s="286"/>
      <c r="K25" s="286"/>
      <c r="L25" s="286"/>
      <c r="M25" s="286"/>
      <c r="N25" s="286"/>
      <c r="O25" s="286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</row>
    <row r="26" spans="2:58" x14ac:dyDescent="0.25">
      <c r="B26" s="75" t="s">
        <v>5</v>
      </c>
      <c r="C26" s="304">
        <v>0</v>
      </c>
      <c r="D26" s="304">
        <v>0</v>
      </c>
      <c r="E26" s="304">
        <v>0</v>
      </c>
      <c r="F26" s="287"/>
      <c r="G26" s="1"/>
      <c r="H26" s="287"/>
      <c r="I26" s="287"/>
      <c r="J26" s="287"/>
      <c r="K26" s="287"/>
      <c r="L26" s="287"/>
      <c r="M26" s="287"/>
      <c r="N26" s="287"/>
      <c r="O26" s="287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</row>
    <row r="27" spans="2:58" x14ac:dyDescent="0.25">
      <c r="B27" s="75" t="s">
        <v>6</v>
      </c>
      <c r="C27" s="304">
        <v>1422423.6337704621</v>
      </c>
      <c r="D27" s="304">
        <v>903388.50327007403</v>
      </c>
      <c r="E27" s="304">
        <v>519035.1305003881</v>
      </c>
      <c r="F27" s="287"/>
      <c r="G27" s="1"/>
      <c r="H27" s="4"/>
      <c r="I27" s="287"/>
      <c r="J27" s="288"/>
      <c r="K27" s="4"/>
      <c r="L27" s="288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</row>
    <row r="28" spans="2:58" x14ac:dyDescent="0.25">
      <c r="B28" s="75" t="s">
        <v>7</v>
      </c>
      <c r="C28" s="304">
        <v>4604746.8080665367</v>
      </c>
      <c r="D28" s="304">
        <v>4604746.8080665357</v>
      </c>
      <c r="E28" s="304">
        <v>0</v>
      </c>
      <c r="F28" s="287"/>
      <c r="G28" s="1"/>
      <c r="H28" s="4"/>
      <c r="I28" s="287"/>
      <c r="J28" s="288"/>
      <c r="K28" s="4"/>
      <c r="L28" s="288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</row>
    <row r="29" spans="2:58" x14ac:dyDescent="0.25">
      <c r="B29" s="323" t="s">
        <v>355</v>
      </c>
      <c r="C29" s="420" t="s">
        <v>353</v>
      </c>
      <c r="D29" s="420" t="s">
        <v>353</v>
      </c>
      <c r="E29" s="420" t="s">
        <v>353</v>
      </c>
      <c r="F29" s="425" t="s">
        <v>356</v>
      </c>
      <c r="G29" s="2"/>
      <c r="H29" s="4"/>
      <c r="I29" s="287"/>
      <c r="J29" s="288"/>
      <c r="K29" s="4"/>
      <c r="L29" s="28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</row>
    <row r="30" spans="2:58" x14ac:dyDescent="0.25">
      <c r="B30" s="75" t="s">
        <v>2</v>
      </c>
      <c r="C30" s="304">
        <v>-14095.641778902935</v>
      </c>
      <c r="D30" s="304">
        <v>-14095.641778902935</v>
      </c>
      <c r="E30" s="304">
        <v>0</v>
      </c>
      <c r="F30" s="2"/>
      <c r="G30" s="2"/>
      <c r="H30" s="4"/>
      <c r="I30" s="287"/>
      <c r="J30" s="4"/>
      <c r="K30" s="4"/>
      <c r="L30" s="4"/>
      <c r="M30" s="4"/>
      <c r="N30" s="4"/>
      <c r="O30" s="4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</row>
    <row r="31" spans="2:58" x14ac:dyDescent="0.25">
      <c r="B31" s="305" t="s">
        <v>8</v>
      </c>
      <c r="C31" s="306">
        <v>9493571.8610235974</v>
      </c>
      <c r="D31" s="306">
        <v>8971515.5531585254</v>
      </c>
      <c r="E31" s="306">
        <v>522056.30786507204</v>
      </c>
      <c r="F31" s="2"/>
      <c r="G31" s="2"/>
      <c r="H31" s="4"/>
      <c r="I31" s="289"/>
      <c r="J31" s="4"/>
      <c r="K31" s="4"/>
      <c r="L31" s="4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</row>
    <row r="32" spans="2:58" x14ac:dyDescent="0.25">
      <c r="B32" s="4"/>
      <c r="C32" s="3"/>
      <c r="D32" s="5"/>
      <c r="E32" s="5"/>
      <c r="F32" s="4"/>
      <c r="G32" s="4"/>
      <c r="H32" s="4"/>
      <c r="I32" s="3"/>
      <c r="J32" s="5"/>
      <c r="K32" s="5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</row>
    <row r="33" spans="2:58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</row>
    <row r="34" spans="2:58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</row>
    <row r="35" spans="2:58" ht="15.75" x14ac:dyDescent="0.25">
      <c r="B35" s="290" t="s">
        <v>9</v>
      </c>
      <c r="C35" s="6"/>
      <c r="D35" s="6"/>
      <c r="E35" s="291">
        <v>2016</v>
      </c>
      <c r="F35" s="291">
        <v>2017</v>
      </c>
      <c r="G35" s="291">
        <v>2018</v>
      </c>
      <c r="H35" s="291">
        <v>2019</v>
      </c>
      <c r="I35" s="291">
        <v>2020</v>
      </c>
      <c r="J35" s="291">
        <v>2021</v>
      </c>
      <c r="K35" s="291">
        <v>2022</v>
      </c>
      <c r="L35" s="291">
        <v>2023</v>
      </c>
      <c r="M35" s="291">
        <v>2024</v>
      </c>
      <c r="N35" s="291">
        <v>2025</v>
      </c>
      <c r="O35" s="291">
        <v>2026</v>
      </c>
      <c r="P35" s="291">
        <v>2027</v>
      </c>
      <c r="Q35" s="291">
        <v>2028</v>
      </c>
      <c r="R35" s="291">
        <v>2029</v>
      </c>
      <c r="S35" s="291">
        <v>2030</v>
      </c>
      <c r="T35" s="291">
        <v>2031</v>
      </c>
      <c r="U35" s="291">
        <v>2032</v>
      </c>
      <c r="V35" s="291">
        <v>2033</v>
      </c>
      <c r="W35" s="291">
        <v>2034</v>
      </c>
      <c r="X35" s="291">
        <v>2035</v>
      </c>
      <c r="Y35" s="291">
        <v>2036</v>
      </c>
      <c r="Z35" s="291">
        <v>2037</v>
      </c>
      <c r="AA35" s="291">
        <v>2038</v>
      </c>
      <c r="AB35" s="291">
        <v>2039</v>
      </c>
      <c r="AC35" s="291">
        <v>2040</v>
      </c>
      <c r="AD35" s="291">
        <v>2041</v>
      </c>
      <c r="AE35" s="291">
        <v>2042</v>
      </c>
      <c r="AF35" s="291">
        <v>2043</v>
      </c>
      <c r="AG35" s="291">
        <v>2044</v>
      </c>
      <c r="AH35" s="291">
        <v>2045</v>
      </c>
      <c r="AI35" s="291">
        <v>2046</v>
      </c>
      <c r="AJ35" s="291">
        <v>2047</v>
      </c>
      <c r="AK35" s="291">
        <v>2048</v>
      </c>
      <c r="AL35" s="291">
        <v>2049</v>
      </c>
      <c r="AM35" s="291">
        <v>2050</v>
      </c>
      <c r="AN35" s="291">
        <v>2051</v>
      </c>
      <c r="AO35" s="291">
        <v>2052</v>
      </c>
      <c r="AP35" s="291">
        <v>2053</v>
      </c>
      <c r="AQ35" s="291">
        <v>2054</v>
      </c>
      <c r="AR35" s="291">
        <v>2055</v>
      </c>
      <c r="AS35" s="291">
        <v>2056</v>
      </c>
      <c r="AT35" s="291">
        <v>2057</v>
      </c>
      <c r="AU35" s="291">
        <v>2058</v>
      </c>
      <c r="AV35" s="291">
        <v>2059</v>
      </c>
      <c r="AW35" s="291">
        <v>2060</v>
      </c>
      <c r="AX35" s="291">
        <v>2061</v>
      </c>
      <c r="AY35" s="291">
        <v>2062</v>
      </c>
      <c r="AZ35" s="291">
        <v>2063</v>
      </c>
      <c r="BA35" s="291">
        <v>2064</v>
      </c>
      <c r="BB35" s="291">
        <v>2065</v>
      </c>
      <c r="BC35" s="291">
        <v>2066</v>
      </c>
      <c r="BD35" s="291">
        <v>2067</v>
      </c>
      <c r="BE35" s="291">
        <v>2068</v>
      </c>
      <c r="BF35" s="291">
        <v>2069</v>
      </c>
    </row>
    <row r="36" spans="2:58" x14ac:dyDescent="0.25">
      <c r="B36" s="82" t="s">
        <v>3</v>
      </c>
      <c r="C36" s="307">
        <v>2628005.1345507712</v>
      </c>
      <c r="D36" s="308">
        <v>0</v>
      </c>
      <c r="E36" s="309">
        <v>110185.03655957032</v>
      </c>
      <c r="F36" s="310">
        <v>92142.63117785647</v>
      </c>
      <c r="G36" s="310">
        <v>110607.80408081057</v>
      </c>
      <c r="H36" s="310">
        <v>110154.24833996582</v>
      </c>
      <c r="I36" s="310">
        <v>104613.45094482426</v>
      </c>
      <c r="J36" s="310">
        <v>117339.53472143551</v>
      </c>
      <c r="K36" s="310">
        <v>143331.8776147461</v>
      </c>
      <c r="L36" s="310">
        <v>155185.60295610415</v>
      </c>
      <c r="M36" s="310">
        <v>166921.3696783557</v>
      </c>
      <c r="N36" s="310">
        <v>203488.20139612787</v>
      </c>
      <c r="O36" s="310">
        <v>397424.10580538039</v>
      </c>
      <c r="P36" s="310">
        <v>409422.87532630342</v>
      </c>
      <c r="Q36" s="310">
        <v>410762.77573070762</v>
      </c>
      <c r="R36" s="310">
        <v>464855.79896052112</v>
      </c>
      <c r="S36" s="310">
        <v>539624.73288627539</v>
      </c>
      <c r="T36" s="310">
        <v>572316.57927054982</v>
      </c>
      <c r="U36" s="310">
        <v>629729.34431982832</v>
      </c>
      <c r="V36" s="310">
        <v>651700.56067157746</v>
      </c>
      <c r="W36" s="310">
        <v>680458.15451662964</v>
      </c>
      <c r="X36" s="310">
        <v>730976.314428563</v>
      </c>
      <c r="Y36" s="310">
        <v>0</v>
      </c>
      <c r="Z36" s="310">
        <v>0</v>
      </c>
      <c r="AA36" s="310">
        <v>0</v>
      </c>
      <c r="AB36" s="310">
        <v>0</v>
      </c>
      <c r="AC36" s="310">
        <v>0</v>
      </c>
      <c r="AD36" s="310">
        <v>0</v>
      </c>
      <c r="AE36" s="310">
        <v>0</v>
      </c>
      <c r="AF36" s="310">
        <v>0</v>
      </c>
      <c r="AG36" s="310">
        <v>0</v>
      </c>
      <c r="AH36" s="310">
        <v>0</v>
      </c>
      <c r="AI36" s="310">
        <v>0</v>
      </c>
      <c r="AJ36" s="310">
        <v>0</v>
      </c>
      <c r="AK36" s="310">
        <v>0</v>
      </c>
      <c r="AL36" s="310">
        <v>0</v>
      </c>
      <c r="AM36" s="310">
        <v>0</v>
      </c>
      <c r="AN36" s="310">
        <v>0</v>
      </c>
      <c r="AO36" s="310">
        <v>0</v>
      </c>
      <c r="AP36" s="310">
        <v>0</v>
      </c>
      <c r="AQ36" s="310">
        <v>0</v>
      </c>
      <c r="AR36" s="310">
        <v>0</v>
      </c>
      <c r="AS36" s="310">
        <v>0</v>
      </c>
      <c r="AT36" s="310">
        <v>0</v>
      </c>
      <c r="AU36" s="310">
        <v>0</v>
      </c>
      <c r="AV36" s="310">
        <v>0</v>
      </c>
      <c r="AW36" s="310">
        <v>0</v>
      </c>
      <c r="AX36" s="310">
        <v>0</v>
      </c>
      <c r="AY36" s="310">
        <v>0</v>
      </c>
      <c r="AZ36" s="310">
        <v>0</v>
      </c>
      <c r="BA36" s="310">
        <v>0</v>
      </c>
      <c r="BB36" s="310">
        <v>0</v>
      </c>
      <c r="BC36" s="310">
        <v>0</v>
      </c>
      <c r="BD36" s="310">
        <v>0</v>
      </c>
      <c r="BE36" s="310">
        <v>0</v>
      </c>
      <c r="BF36" s="311">
        <v>0</v>
      </c>
    </row>
    <row r="37" spans="2:58" x14ac:dyDescent="0.25">
      <c r="B37" s="83" t="s">
        <v>4</v>
      </c>
      <c r="C37" s="312">
        <v>0</v>
      </c>
      <c r="D37" s="308">
        <v>0</v>
      </c>
      <c r="E37" s="309">
        <v>0</v>
      </c>
      <c r="F37" s="310">
        <v>0</v>
      </c>
      <c r="G37" s="310">
        <v>0</v>
      </c>
      <c r="H37" s="310">
        <v>0</v>
      </c>
      <c r="I37" s="310">
        <v>0</v>
      </c>
      <c r="J37" s="310">
        <v>0</v>
      </c>
      <c r="K37" s="310">
        <v>0</v>
      </c>
      <c r="L37" s="310">
        <v>0</v>
      </c>
      <c r="M37" s="310">
        <v>0</v>
      </c>
      <c r="N37" s="310">
        <v>0</v>
      </c>
      <c r="O37" s="310">
        <v>0</v>
      </c>
      <c r="P37" s="310">
        <v>0</v>
      </c>
      <c r="Q37" s="310">
        <v>0</v>
      </c>
      <c r="R37" s="310">
        <v>0</v>
      </c>
      <c r="S37" s="310">
        <v>0</v>
      </c>
      <c r="T37" s="310">
        <v>0</v>
      </c>
      <c r="U37" s="310">
        <v>0</v>
      </c>
      <c r="V37" s="310">
        <v>0</v>
      </c>
      <c r="W37" s="310">
        <v>0</v>
      </c>
      <c r="X37" s="310">
        <v>0</v>
      </c>
      <c r="Y37" s="310">
        <v>0</v>
      </c>
      <c r="Z37" s="310">
        <v>0</v>
      </c>
      <c r="AA37" s="310">
        <v>0</v>
      </c>
      <c r="AB37" s="310">
        <v>0</v>
      </c>
      <c r="AC37" s="310">
        <v>0</v>
      </c>
      <c r="AD37" s="310">
        <v>0</v>
      </c>
      <c r="AE37" s="310">
        <v>0</v>
      </c>
      <c r="AF37" s="310">
        <v>0</v>
      </c>
      <c r="AG37" s="310">
        <v>0</v>
      </c>
      <c r="AH37" s="310">
        <v>0</v>
      </c>
      <c r="AI37" s="310">
        <v>0</v>
      </c>
      <c r="AJ37" s="310">
        <v>0</v>
      </c>
      <c r="AK37" s="310">
        <v>0</v>
      </c>
      <c r="AL37" s="310">
        <v>0</v>
      </c>
      <c r="AM37" s="310">
        <v>0</v>
      </c>
      <c r="AN37" s="310">
        <v>0</v>
      </c>
      <c r="AO37" s="310">
        <v>0</v>
      </c>
      <c r="AP37" s="310">
        <v>0</v>
      </c>
      <c r="AQ37" s="310">
        <v>0</v>
      </c>
      <c r="AR37" s="310">
        <v>0</v>
      </c>
      <c r="AS37" s="310">
        <v>0</v>
      </c>
      <c r="AT37" s="310">
        <v>0</v>
      </c>
      <c r="AU37" s="310">
        <v>0</v>
      </c>
      <c r="AV37" s="310">
        <v>0</v>
      </c>
      <c r="AW37" s="310">
        <v>0</v>
      </c>
      <c r="AX37" s="310">
        <v>0</v>
      </c>
      <c r="AY37" s="310">
        <v>0</v>
      </c>
      <c r="AZ37" s="310">
        <v>0</v>
      </c>
      <c r="BA37" s="310">
        <v>0</v>
      </c>
      <c r="BB37" s="310">
        <v>0</v>
      </c>
      <c r="BC37" s="310">
        <v>0</v>
      </c>
      <c r="BD37" s="310">
        <v>0</v>
      </c>
      <c r="BE37" s="310">
        <v>0</v>
      </c>
      <c r="BF37" s="313">
        <v>0</v>
      </c>
    </row>
    <row r="38" spans="2:58" x14ac:dyDescent="0.25">
      <c r="B38" s="83" t="s">
        <v>10</v>
      </c>
      <c r="C38" s="312">
        <v>0</v>
      </c>
      <c r="D38" s="308">
        <v>0</v>
      </c>
      <c r="E38" s="309">
        <v>0</v>
      </c>
      <c r="F38" s="310">
        <v>0</v>
      </c>
      <c r="G38" s="310">
        <v>0</v>
      </c>
      <c r="H38" s="310">
        <v>0</v>
      </c>
      <c r="I38" s="310">
        <v>0</v>
      </c>
      <c r="J38" s="310">
        <v>0</v>
      </c>
      <c r="K38" s="310">
        <v>0</v>
      </c>
      <c r="L38" s="310">
        <v>0</v>
      </c>
      <c r="M38" s="310">
        <v>0</v>
      </c>
      <c r="N38" s="310">
        <v>0</v>
      </c>
      <c r="O38" s="310">
        <v>0</v>
      </c>
      <c r="P38" s="310">
        <v>0</v>
      </c>
      <c r="Q38" s="310">
        <v>0</v>
      </c>
      <c r="R38" s="310">
        <v>0</v>
      </c>
      <c r="S38" s="310">
        <v>0</v>
      </c>
      <c r="T38" s="310">
        <v>0</v>
      </c>
      <c r="U38" s="310">
        <v>0</v>
      </c>
      <c r="V38" s="310">
        <v>0</v>
      </c>
      <c r="W38" s="310">
        <v>0</v>
      </c>
      <c r="X38" s="310">
        <v>0</v>
      </c>
      <c r="Y38" s="310">
        <v>0</v>
      </c>
      <c r="Z38" s="310">
        <v>0</v>
      </c>
      <c r="AA38" s="310">
        <v>0</v>
      </c>
      <c r="AB38" s="310">
        <v>0</v>
      </c>
      <c r="AC38" s="310">
        <v>0</v>
      </c>
      <c r="AD38" s="310">
        <v>0</v>
      </c>
      <c r="AE38" s="310">
        <v>0</v>
      </c>
      <c r="AF38" s="310">
        <v>0</v>
      </c>
      <c r="AG38" s="310">
        <v>0</v>
      </c>
      <c r="AH38" s="310">
        <v>0</v>
      </c>
      <c r="AI38" s="310">
        <v>0</v>
      </c>
      <c r="AJ38" s="310">
        <v>0</v>
      </c>
      <c r="AK38" s="310">
        <v>0</v>
      </c>
      <c r="AL38" s="310">
        <v>0</v>
      </c>
      <c r="AM38" s="310">
        <v>0</v>
      </c>
      <c r="AN38" s="310">
        <v>0</v>
      </c>
      <c r="AO38" s="310">
        <v>0</v>
      </c>
      <c r="AP38" s="310">
        <v>0</v>
      </c>
      <c r="AQ38" s="310">
        <v>0</v>
      </c>
      <c r="AR38" s="310">
        <v>0</v>
      </c>
      <c r="AS38" s="310">
        <v>0</v>
      </c>
      <c r="AT38" s="310">
        <v>0</v>
      </c>
      <c r="AU38" s="310">
        <v>0</v>
      </c>
      <c r="AV38" s="310">
        <v>0</v>
      </c>
      <c r="AW38" s="310">
        <v>0</v>
      </c>
      <c r="AX38" s="310">
        <v>0</v>
      </c>
      <c r="AY38" s="310">
        <v>0</v>
      </c>
      <c r="AZ38" s="310">
        <v>0</v>
      </c>
      <c r="BA38" s="310">
        <v>0</v>
      </c>
      <c r="BB38" s="310">
        <v>0</v>
      </c>
      <c r="BC38" s="310">
        <v>0</v>
      </c>
      <c r="BD38" s="310">
        <v>0</v>
      </c>
      <c r="BE38" s="310">
        <v>0</v>
      </c>
      <c r="BF38" s="313">
        <v>0</v>
      </c>
    </row>
    <row r="39" spans="2:58" x14ac:dyDescent="0.25">
      <c r="B39" s="84" t="s">
        <v>11</v>
      </c>
      <c r="C39" s="312">
        <v>0</v>
      </c>
      <c r="D39" s="308">
        <v>0</v>
      </c>
      <c r="E39" s="309">
        <v>0</v>
      </c>
      <c r="F39" s="310">
        <v>0</v>
      </c>
      <c r="G39" s="310">
        <v>0</v>
      </c>
      <c r="H39" s="310">
        <v>0</v>
      </c>
      <c r="I39" s="310">
        <v>0</v>
      </c>
      <c r="J39" s="310">
        <v>0</v>
      </c>
      <c r="K39" s="310">
        <v>0</v>
      </c>
      <c r="L39" s="310">
        <v>0</v>
      </c>
      <c r="M39" s="310">
        <v>0</v>
      </c>
      <c r="N39" s="310">
        <v>0</v>
      </c>
      <c r="O39" s="310">
        <v>0</v>
      </c>
      <c r="P39" s="310">
        <v>0</v>
      </c>
      <c r="Q39" s="310">
        <v>0</v>
      </c>
      <c r="R39" s="310">
        <v>0</v>
      </c>
      <c r="S39" s="310">
        <v>0</v>
      </c>
      <c r="T39" s="310">
        <v>0</v>
      </c>
      <c r="U39" s="310">
        <v>0</v>
      </c>
      <c r="V39" s="310">
        <v>0</v>
      </c>
      <c r="W39" s="310">
        <v>0</v>
      </c>
      <c r="X39" s="310">
        <v>0</v>
      </c>
      <c r="Y39" s="310">
        <v>0</v>
      </c>
      <c r="Z39" s="310">
        <v>0</v>
      </c>
      <c r="AA39" s="310">
        <v>0</v>
      </c>
      <c r="AB39" s="310">
        <v>0</v>
      </c>
      <c r="AC39" s="310">
        <v>0</v>
      </c>
      <c r="AD39" s="310">
        <v>0</v>
      </c>
      <c r="AE39" s="310">
        <v>0</v>
      </c>
      <c r="AF39" s="310">
        <v>0</v>
      </c>
      <c r="AG39" s="310">
        <v>0</v>
      </c>
      <c r="AH39" s="310">
        <v>0</v>
      </c>
      <c r="AI39" s="310">
        <v>0</v>
      </c>
      <c r="AJ39" s="310">
        <v>0</v>
      </c>
      <c r="AK39" s="310">
        <v>0</v>
      </c>
      <c r="AL39" s="310">
        <v>0</v>
      </c>
      <c r="AM39" s="310">
        <v>0</v>
      </c>
      <c r="AN39" s="310">
        <v>0</v>
      </c>
      <c r="AO39" s="310">
        <v>0</v>
      </c>
      <c r="AP39" s="310">
        <v>0</v>
      </c>
      <c r="AQ39" s="310">
        <v>0</v>
      </c>
      <c r="AR39" s="310">
        <v>0</v>
      </c>
      <c r="AS39" s="310">
        <v>0</v>
      </c>
      <c r="AT39" s="310">
        <v>0</v>
      </c>
      <c r="AU39" s="310">
        <v>0</v>
      </c>
      <c r="AV39" s="310">
        <v>0</v>
      </c>
      <c r="AW39" s="310">
        <v>0</v>
      </c>
      <c r="AX39" s="310">
        <v>0</v>
      </c>
      <c r="AY39" s="310">
        <v>0</v>
      </c>
      <c r="AZ39" s="310">
        <v>0</v>
      </c>
      <c r="BA39" s="310">
        <v>0</v>
      </c>
      <c r="BB39" s="310">
        <v>0</v>
      </c>
      <c r="BC39" s="310">
        <v>0</v>
      </c>
      <c r="BD39" s="310">
        <v>0</v>
      </c>
      <c r="BE39" s="310">
        <v>0</v>
      </c>
      <c r="BF39" s="313">
        <v>0</v>
      </c>
    </row>
    <row r="40" spans="2:58" x14ac:dyDescent="0.25">
      <c r="B40" s="83" t="s">
        <v>6</v>
      </c>
      <c r="C40" s="312">
        <v>1422423.6337704624</v>
      </c>
      <c r="D40" s="308">
        <v>0</v>
      </c>
      <c r="E40" s="309">
        <v>0</v>
      </c>
      <c r="F40" s="310">
        <v>0</v>
      </c>
      <c r="G40" s="310">
        <v>0</v>
      </c>
      <c r="H40" s="310">
        <v>0</v>
      </c>
      <c r="I40" s="310">
        <v>0</v>
      </c>
      <c r="J40" s="310">
        <v>0</v>
      </c>
      <c r="K40" s="310">
        <v>0</v>
      </c>
      <c r="L40" s="310">
        <v>91402.990765081864</v>
      </c>
      <c r="M40" s="310">
        <v>87005.806104863426</v>
      </c>
      <c r="N40" s="310">
        <v>82303.30114237596</v>
      </c>
      <c r="O40" s="310">
        <v>141685.28622379311</v>
      </c>
      <c r="P40" s="310">
        <v>175946.55815728131</v>
      </c>
      <c r="Q40" s="310">
        <v>228348.76145106822</v>
      </c>
      <c r="R40" s="310">
        <v>226387.24611273967</v>
      </c>
      <c r="S40" s="310">
        <v>256220.00212221319</v>
      </c>
      <c r="T40" s="310">
        <v>248316.44107338862</v>
      </c>
      <c r="U40" s="310">
        <v>242905.17844336334</v>
      </c>
      <c r="V40" s="310">
        <v>294255.91609279788</v>
      </c>
      <c r="W40" s="310">
        <v>289959.53925120144</v>
      </c>
      <c r="X40" s="310">
        <v>287451.56265043456</v>
      </c>
      <c r="Y40" s="310">
        <v>195374.47187199432</v>
      </c>
      <c r="Z40" s="310">
        <v>188650.59790419569</v>
      </c>
      <c r="AA40" s="310">
        <v>182085.07866170513</v>
      </c>
      <c r="AB40" s="310">
        <v>175717.42218556837</v>
      </c>
      <c r="AC40" s="310">
        <v>169445.57890389013</v>
      </c>
      <c r="AD40" s="310">
        <v>163396.94381843103</v>
      </c>
      <c r="AE40" s="310">
        <v>157901.8377348622</v>
      </c>
      <c r="AF40" s="310">
        <v>152870.90920030518</v>
      </c>
      <c r="AG40" s="310">
        <v>147975.67966091173</v>
      </c>
      <c r="AH40" s="310">
        <v>143220.58494888459</v>
      </c>
      <c r="AI40" s="310">
        <v>138730.01640471033</v>
      </c>
      <c r="AJ40" s="310">
        <v>134380.67445937393</v>
      </c>
      <c r="AK40" s="310">
        <v>174818.15368115637</v>
      </c>
      <c r="AL40" s="310">
        <v>172314.47439834714</v>
      </c>
      <c r="AM40" s="310">
        <v>169999.6109931696</v>
      </c>
      <c r="AN40" s="310">
        <v>167709.01828294387</v>
      </c>
      <c r="AO40" s="310">
        <v>165443.36034625606</v>
      </c>
      <c r="AP40" s="310">
        <v>196722.65765156195</v>
      </c>
      <c r="AQ40" s="310">
        <v>195466.89153055492</v>
      </c>
      <c r="AR40" s="310">
        <v>194240.91247641511</v>
      </c>
      <c r="AS40" s="310">
        <v>193045.46516581427</v>
      </c>
      <c r="AT40" s="310">
        <v>191881.31289234091</v>
      </c>
      <c r="AU40" s="310">
        <v>214732.09598734701</v>
      </c>
      <c r="AV40" s="310">
        <v>213721.3583017335</v>
      </c>
      <c r="AW40" s="310">
        <v>212740.86006919929</v>
      </c>
      <c r="AX40" s="310">
        <v>292704.40322182601</v>
      </c>
      <c r="AY40" s="310">
        <v>338547.14977092302</v>
      </c>
      <c r="AZ40" s="310">
        <v>338099.14798677113</v>
      </c>
      <c r="BA40" s="310">
        <v>337665.90361757687</v>
      </c>
      <c r="BB40" s="310">
        <v>386144.31667853461</v>
      </c>
      <c r="BC40" s="310">
        <v>385905.27150931564</v>
      </c>
      <c r="BD40" s="310">
        <v>385675.10658112878</v>
      </c>
      <c r="BE40" s="310">
        <v>452373.86222081044</v>
      </c>
      <c r="BF40" s="313">
        <v>452373.86222086445</v>
      </c>
    </row>
    <row r="41" spans="2:58" x14ac:dyDescent="0.25">
      <c r="B41" s="324" t="s">
        <v>353</v>
      </c>
      <c r="C41" s="421" t="s">
        <v>353</v>
      </c>
      <c r="D41" s="425" t="s">
        <v>356</v>
      </c>
      <c r="E41" s="422" t="s">
        <v>353</v>
      </c>
      <c r="F41" s="423" t="s">
        <v>353</v>
      </c>
      <c r="G41" s="423" t="s">
        <v>353</v>
      </c>
      <c r="H41" s="423" t="s">
        <v>353</v>
      </c>
      <c r="I41" s="423" t="s">
        <v>353</v>
      </c>
      <c r="J41" s="423" t="s">
        <v>353</v>
      </c>
      <c r="K41" s="423" t="s">
        <v>353</v>
      </c>
      <c r="L41" s="423" t="s">
        <v>353</v>
      </c>
      <c r="M41" s="423" t="s">
        <v>353</v>
      </c>
      <c r="N41" s="423" t="s">
        <v>353</v>
      </c>
      <c r="O41" s="423" t="s">
        <v>353</v>
      </c>
      <c r="P41" s="423" t="s">
        <v>353</v>
      </c>
      <c r="Q41" s="423" t="s">
        <v>353</v>
      </c>
      <c r="R41" s="423" t="s">
        <v>353</v>
      </c>
      <c r="S41" s="423" t="s">
        <v>353</v>
      </c>
      <c r="T41" s="423" t="s">
        <v>353</v>
      </c>
      <c r="U41" s="423" t="s">
        <v>353</v>
      </c>
      <c r="V41" s="423" t="s">
        <v>353</v>
      </c>
      <c r="W41" s="423" t="s">
        <v>353</v>
      </c>
      <c r="X41" s="423" t="s">
        <v>353</v>
      </c>
      <c r="Y41" s="423" t="s">
        <v>353</v>
      </c>
      <c r="Z41" s="423" t="s">
        <v>353</v>
      </c>
      <c r="AA41" s="423" t="s">
        <v>353</v>
      </c>
      <c r="AB41" s="423" t="s">
        <v>353</v>
      </c>
      <c r="AC41" s="423" t="s">
        <v>353</v>
      </c>
      <c r="AD41" s="423" t="s">
        <v>353</v>
      </c>
      <c r="AE41" s="423" t="s">
        <v>353</v>
      </c>
      <c r="AF41" s="423" t="s">
        <v>353</v>
      </c>
      <c r="AG41" s="423" t="s">
        <v>353</v>
      </c>
      <c r="AH41" s="423" t="s">
        <v>353</v>
      </c>
      <c r="AI41" s="423" t="s">
        <v>353</v>
      </c>
      <c r="AJ41" s="423" t="s">
        <v>353</v>
      </c>
      <c r="AK41" s="423" t="s">
        <v>353</v>
      </c>
      <c r="AL41" s="423" t="s">
        <v>353</v>
      </c>
      <c r="AM41" s="423" t="s">
        <v>353</v>
      </c>
      <c r="AN41" s="423" t="s">
        <v>353</v>
      </c>
      <c r="AO41" s="423" t="s">
        <v>353</v>
      </c>
      <c r="AP41" s="423" t="s">
        <v>353</v>
      </c>
      <c r="AQ41" s="423" t="s">
        <v>353</v>
      </c>
      <c r="AR41" s="423" t="s">
        <v>353</v>
      </c>
      <c r="AS41" s="423" t="s">
        <v>353</v>
      </c>
      <c r="AT41" s="423" t="s">
        <v>353</v>
      </c>
      <c r="AU41" s="423" t="s">
        <v>353</v>
      </c>
      <c r="AV41" s="423" t="s">
        <v>353</v>
      </c>
      <c r="AW41" s="423" t="s">
        <v>353</v>
      </c>
      <c r="AX41" s="423" t="s">
        <v>353</v>
      </c>
      <c r="AY41" s="423" t="s">
        <v>353</v>
      </c>
      <c r="AZ41" s="423" t="s">
        <v>353</v>
      </c>
      <c r="BA41" s="423" t="s">
        <v>353</v>
      </c>
      <c r="BB41" s="423" t="s">
        <v>353</v>
      </c>
      <c r="BC41" s="423" t="s">
        <v>353</v>
      </c>
      <c r="BD41" s="423" t="s">
        <v>353</v>
      </c>
      <c r="BE41" s="423" t="s">
        <v>353</v>
      </c>
      <c r="BF41" s="424" t="s">
        <v>353</v>
      </c>
    </row>
    <row r="42" spans="2:58" x14ac:dyDescent="0.25">
      <c r="B42" s="83" t="s">
        <v>2</v>
      </c>
      <c r="C42" s="312">
        <v>-14095.641778902935</v>
      </c>
      <c r="D42" s="308">
        <v>0</v>
      </c>
      <c r="E42" s="314">
        <v>-2564.019914293443</v>
      </c>
      <c r="F42" s="315">
        <v>-2612.4408929881874</v>
      </c>
      <c r="G42" s="315">
        <v>-2721.9388075770044</v>
      </c>
      <c r="H42" s="315">
        <v>0</v>
      </c>
      <c r="I42" s="315">
        <v>-1.1932570487260819E-12</v>
      </c>
      <c r="J42" s="315">
        <v>0</v>
      </c>
      <c r="K42" s="315">
        <v>0</v>
      </c>
      <c r="L42" s="315">
        <v>-4203.5843327775665</v>
      </c>
      <c r="M42" s="315">
        <v>-10.077751926833107</v>
      </c>
      <c r="N42" s="315">
        <v>-10.8444897217424</v>
      </c>
      <c r="O42" s="315">
        <v>-125.79999812960723</v>
      </c>
      <c r="P42" s="315">
        <v>-90.449457713182838</v>
      </c>
      <c r="Q42" s="315">
        <v>-3135.0046068738998</v>
      </c>
      <c r="R42" s="315">
        <v>-2734.5216122830761</v>
      </c>
      <c r="S42" s="315">
        <v>-2341.3777752513511</v>
      </c>
      <c r="T42" s="315">
        <v>-1947.2736315062134</v>
      </c>
      <c r="U42" s="315">
        <v>-1617.0590458566962</v>
      </c>
      <c r="V42" s="315">
        <v>-1049.1523788381262</v>
      </c>
      <c r="W42" s="315">
        <v>-562.44471379266531</v>
      </c>
      <c r="X42" s="315">
        <v>-24.031822747204473</v>
      </c>
      <c r="Y42" s="315">
        <v>0</v>
      </c>
      <c r="Z42" s="315">
        <v>0</v>
      </c>
      <c r="AA42" s="315">
        <v>0</v>
      </c>
      <c r="AB42" s="315">
        <v>0</v>
      </c>
      <c r="AC42" s="315">
        <v>0</v>
      </c>
      <c r="AD42" s="315">
        <v>0</v>
      </c>
      <c r="AE42" s="315">
        <v>0</v>
      </c>
      <c r="AF42" s="315">
        <v>0</v>
      </c>
      <c r="AG42" s="315">
        <v>0</v>
      </c>
      <c r="AH42" s="315">
        <v>0</v>
      </c>
      <c r="AI42" s="315">
        <v>0</v>
      </c>
      <c r="AJ42" s="315">
        <v>0</v>
      </c>
      <c r="AK42" s="315">
        <v>0</v>
      </c>
      <c r="AL42" s="315">
        <v>0</v>
      </c>
      <c r="AM42" s="315">
        <v>0</v>
      </c>
      <c r="AN42" s="315">
        <v>0</v>
      </c>
      <c r="AO42" s="315">
        <v>0</v>
      </c>
      <c r="AP42" s="315">
        <v>0</v>
      </c>
      <c r="AQ42" s="315">
        <v>0</v>
      </c>
      <c r="AR42" s="315">
        <v>0</v>
      </c>
      <c r="AS42" s="315">
        <v>0</v>
      </c>
      <c r="AT42" s="315">
        <v>0</v>
      </c>
      <c r="AU42" s="315">
        <v>0</v>
      </c>
      <c r="AV42" s="315">
        <v>0</v>
      </c>
      <c r="AW42" s="315">
        <v>0</v>
      </c>
      <c r="AX42" s="315">
        <v>0</v>
      </c>
      <c r="AY42" s="315">
        <v>0</v>
      </c>
      <c r="AZ42" s="315">
        <v>0</v>
      </c>
      <c r="BA42" s="315">
        <v>0</v>
      </c>
      <c r="BB42" s="315">
        <v>0</v>
      </c>
      <c r="BC42" s="315">
        <v>0</v>
      </c>
      <c r="BD42" s="315">
        <v>0</v>
      </c>
      <c r="BE42" s="315">
        <v>0</v>
      </c>
      <c r="BF42" s="316">
        <v>0</v>
      </c>
    </row>
    <row r="43" spans="2:58" x14ac:dyDescent="0.25">
      <c r="B43" s="83" t="s">
        <v>7</v>
      </c>
      <c r="C43" s="312">
        <v>4604746.8080665357</v>
      </c>
      <c r="D43" s="308">
        <v>0</v>
      </c>
      <c r="E43" s="317">
        <v>375822.57582092285</v>
      </c>
      <c r="F43" s="318">
        <v>421778.20825195313</v>
      </c>
      <c r="G43" s="318">
        <v>429881.68670654297</v>
      </c>
      <c r="H43" s="318">
        <v>441798.87493896484</v>
      </c>
      <c r="I43" s="318">
        <v>458922.40069580078</v>
      </c>
      <c r="J43" s="318">
        <v>472169.42358398438</v>
      </c>
      <c r="K43" s="318">
        <v>465855.04144287109</v>
      </c>
      <c r="L43" s="318">
        <v>464480.97100830078</v>
      </c>
      <c r="M43" s="318">
        <v>483287.38629150391</v>
      </c>
      <c r="N43" s="318">
        <v>480073.31033325195</v>
      </c>
      <c r="O43" s="318">
        <v>352017.12994384766</v>
      </c>
      <c r="P43" s="318">
        <v>370459.43913269043</v>
      </c>
      <c r="Q43" s="318">
        <v>401016.06146240234</v>
      </c>
      <c r="R43" s="318">
        <v>430216.92572021484</v>
      </c>
      <c r="S43" s="318">
        <v>443965.99993896484</v>
      </c>
      <c r="T43" s="318">
        <v>456858.94985961914</v>
      </c>
      <c r="U43" s="318">
        <v>494851.94009399414</v>
      </c>
      <c r="V43" s="318">
        <v>526520.18206787109</v>
      </c>
      <c r="W43" s="318">
        <v>559944.80981445312</v>
      </c>
      <c r="X43" s="318">
        <v>579681.69543457031</v>
      </c>
      <c r="Y43" s="318">
        <v>0</v>
      </c>
      <c r="Z43" s="318">
        <v>0</v>
      </c>
      <c r="AA43" s="318">
        <v>0</v>
      </c>
      <c r="AB43" s="318">
        <v>0</v>
      </c>
      <c r="AC43" s="318">
        <v>0</v>
      </c>
      <c r="AD43" s="318">
        <v>0</v>
      </c>
      <c r="AE43" s="318">
        <v>0</v>
      </c>
      <c r="AF43" s="318">
        <v>0</v>
      </c>
      <c r="AG43" s="318">
        <v>0</v>
      </c>
      <c r="AH43" s="318">
        <v>0</v>
      </c>
      <c r="AI43" s="318">
        <v>0</v>
      </c>
      <c r="AJ43" s="318">
        <v>0</v>
      </c>
      <c r="AK43" s="318">
        <v>0</v>
      </c>
      <c r="AL43" s="318">
        <v>0</v>
      </c>
      <c r="AM43" s="318">
        <v>0</v>
      </c>
      <c r="AN43" s="318">
        <v>0</v>
      </c>
      <c r="AO43" s="318">
        <v>0</v>
      </c>
      <c r="AP43" s="318">
        <v>0</v>
      </c>
      <c r="AQ43" s="318">
        <v>0</v>
      </c>
      <c r="AR43" s="318">
        <v>0</v>
      </c>
      <c r="AS43" s="318">
        <v>0</v>
      </c>
      <c r="AT43" s="318">
        <v>0</v>
      </c>
      <c r="AU43" s="318">
        <v>0</v>
      </c>
      <c r="AV43" s="318">
        <v>0</v>
      </c>
      <c r="AW43" s="318">
        <v>0</v>
      </c>
      <c r="AX43" s="318">
        <v>0</v>
      </c>
      <c r="AY43" s="318">
        <v>0</v>
      </c>
      <c r="AZ43" s="318">
        <v>0</v>
      </c>
      <c r="BA43" s="318">
        <v>0</v>
      </c>
      <c r="BB43" s="318">
        <v>0</v>
      </c>
      <c r="BC43" s="318">
        <v>0</v>
      </c>
      <c r="BD43" s="318">
        <v>0</v>
      </c>
      <c r="BE43" s="318">
        <v>0</v>
      </c>
      <c r="BF43" s="319">
        <v>0</v>
      </c>
    </row>
    <row r="44" spans="2:58" x14ac:dyDescent="0.25">
      <c r="B44" s="320" t="s">
        <v>12</v>
      </c>
      <c r="C44" s="438" t="s">
        <v>353</v>
      </c>
      <c r="D44" s="427" t="s">
        <v>356</v>
      </c>
      <c r="E44" s="439" t="s">
        <v>353</v>
      </c>
      <c r="F44" s="440" t="s">
        <v>353</v>
      </c>
      <c r="G44" s="440" t="s">
        <v>353</v>
      </c>
      <c r="H44" s="440" t="s">
        <v>353</v>
      </c>
      <c r="I44" s="440" t="s">
        <v>353</v>
      </c>
      <c r="J44" s="440" t="s">
        <v>353</v>
      </c>
      <c r="K44" s="440" t="s">
        <v>353</v>
      </c>
      <c r="L44" s="440" t="s">
        <v>353</v>
      </c>
      <c r="M44" s="440" t="s">
        <v>353</v>
      </c>
      <c r="N44" s="440" t="s">
        <v>353</v>
      </c>
      <c r="O44" s="440" t="s">
        <v>353</v>
      </c>
      <c r="P44" s="440" t="s">
        <v>353</v>
      </c>
      <c r="Q44" s="440" t="s">
        <v>353</v>
      </c>
      <c r="R44" s="440" t="s">
        <v>353</v>
      </c>
      <c r="S44" s="440" t="s">
        <v>353</v>
      </c>
      <c r="T44" s="440" t="s">
        <v>353</v>
      </c>
      <c r="U44" s="440" t="s">
        <v>353</v>
      </c>
      <c r="V44" s="440" t="s">
        <v>353</v>
      </c>
      <c r="W44" s="440" t="s">
        <v>353</v>
      </c>
      <c r="X44" s="440" t="s">
        <v>353</v>
      </c>
      <c r="Y44" s="440" t="s">
        <v>353</v>
      </c>
      <c r="Z44" s="440" t="s">
        <v>353</v>
      </c>
      <c r="AA44" s="440" t="s">
        <v>353</v>
      </c>
      <c r="AB44" s="440" t="s">
        <v>353</v>
      </c>
      <c r="AC44" s="440" t="s">
        <v>353</v>
      </c>
      <c r="AD44" s="440" t="s">
        <v>353</v>
      </c>
      <c r="AE44" s="440" t="s">
        <v>353</v>
      </c>
      <c r="AF44" s="440" t="s">
        <v>353</v>
      </c>
      <c r="AG44" s="440" t="s">
        <v>353</v>
      </c>
      <c r="AH44" s="440" t="s">
        <v>353</v>
      </c>
      <c r="AI44" s="440" t="s">
        <v>353</v>
      </c>
      <c r="AJ44" s="440" t="s">
        <v>353</v>
      </c>
      <c r="AK44" s="440" t="s">
        <v>353</v>
      </c>
      <c r="AL44" s="440" t="s">
        <v>353</v>
      </c>
      <c r="AM44" s="440" t="s">
        <v>353</v>
      </c>
      <c r="AN44" s="440" t="s">
        <v>353</v>
      </c>
      <c r="AO44" s="440" t="s">
        <v>353</v>
      </c>
      <c r="AP44" s="440" t="s">
        <v>353</v>
      </c>
      <c r="AQ44" s="440" t="s">
        <v>353</v>
      </c>
      <c r="AR44" s="440" t="s">
        <v>353</v>
      </c>
      <c r="AS44" s="440" t="s">
        <v>353</v>
      </c>
      <c r="AT44" s="440" t="s">
        <v>353</v>
      </c>
      <c r="AU44" s="440" t="s">
        <v>353</v>
      </c>
      <c r="AV44" s="440" t="s">
        <v>353</v>
      </c>
      <c r="AW44" s="440" t="s">
        <v>353</v>
      </c>
      <c r="AX44" s="440" t="s">
        <v>353</v>
      </c>
      <c r="AY44" s="440" t="s">
        <v>353</v>
      </c>
      <c r="AZ44" s="440" t="s">
        <v>353</v>
      </c>
      <c r="BA44" s="440" t="s">
        <v>353</v>
      </c>
      <c r="BB44" s="440" t="s">
        <v>353</v>
      </c>
      <c r="BC44" s="440" t="s">
        <v>353</v>
      </c>
      <c r="BD44" s="440" t="s">
        <v>353</v>
      </c>
      <c r="BE44" s="440" t="s">
        <v>353</v>
      </c>
      <c r="BF44" s="441" t="s">
        <v>353</v>
      </c>
    </row>
    <row r="45" spans="2:58" x14ac:dyDescent="0.25">
      <c r="B45" s="68"/>
      <c r="C45" s="321"/>
      <c r="D45" s="308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22"/>
      <c r="BB45" s="322"/>
      <c r="BC45" s="322"/>
      <c r="BD45" s="322"/>
      <c r="BE45" s="322"/>
      <c r="BF45" s="322"/>
    </row>
    <row r="46" spans="2:58" x14ac:dyDescent="0.25">
      <c r="D46" s="18">
        <v>2016</v>
      </c>
      <c r="E46" s="18">
        <v>2017</v>
      </c>
      <c r="F46" s="18">
        <v>2018</v>
      </c>
      <c r="G46" s="18">
        <v>2019</v>
      </c>
      <c r="H46" s="18">
        <v>2020</v>
      </c>
      <c r="I46" s="18">
        <v>2021</v>
      </c>
      <c r="J46" s="18">
        <v>2022</v>
      </c>
      <c r="K46" s="18">
        <v>2023</v>
      </c>
      <c r="L46" s="18">
        <v>2024</v>
      </c>
      <c r="M46" s="18">
        <v>2025</v>
      </c>
      <c r="N46" s="18">
        <v>2026</v>
      </c>
      <c r="O46" s="18">
        <v>2027</v>
      </c>
      <c r="P46" s="18">
        <v>2028</v>
      </c>
      <c r="Q46" s="18">
        <v>2029</v>
      </c>
      <c r="R46" s="18">
        <v>2030</v>
      </c>
      <c r="S46" s="18">
        <v>2031</v>
      </c>
      <c r="T46" s="18">
        <v>2032</v>
      </c>
      <c r="U46" s="18">
        <v>2033</v>
      </c>
      <c r="V46" s="18">
        <v>2034</v>
      </c>
      <c r="W46" s="18">
        <v>2035</v>
      </c>
    </row>
    <row r="47" spans="2:58" x14ac:dyDescent="0.25">
      <c r="B47" t="s">
        <v>301</v>
      </c>
      <c r="C47" t="s">
        <v>297</v>
      </c>
      <c r="D47" s="20">
        <v>23277426</v>
      </c>
      <c r="E47" s="20">
        <v>22649380</v>
      </c>
      <c r="F47" s="20">
        <v>23041218</v>
      </c>
      <c r="G47" s="20">
        <v>22988376</v>
      </c>
      <c r="H47" s="20">
        <v>22735482</v>
      </c>
      <c r="I47" s="20">
        <v>22562952</v>
      </c>
      <c r="J47" s="20">
        <v>22466358</v>
      </c>
      <c r="K47" s="20">
        <v>22373448</v>
      </c>
      <c r="L47" s="20">
        <v>22367956</v>
      </c>
      <c r="M47" s="20">
        <v>22235274</v>
      </c>
      <c r="N47" s="20">
        <v>22278548</v>
      </c>
      <c r="O47" s="20">
        <v>22423188</v>
      </c>
      <c r="P47" s="20">
        <v>22712348</v>
      </c>
      <c r="Q47" s="20">
        <v>22926926</v>
      </c>
      <c r="R47" s="20">
        <v>23194356</v>
      </c>
      <c r="S47" s="20">
        <v>23422510</v>
      </c>
      <c r="T47" s="20">
        <v>23709002</v>
      </c>
      <c r="U47" s="20">
        <v>23929728</v>
      </c>
      <c r="V47" s="20">
        <v>24241992</v>
      </c>
      <c r="W47" s="20">
        <v>24555018</v>
      </c>
    </row>
    <row r="48" spans="2:58" x14ac:dyDescent="0.25">
      <c r="B48" t="s">
        <v>302</v>
      </c>
      <c r="C48" t="s">
        <v>298</v>
      </c>
      <c r="D48" s="20">
        <v>5020</v>
      </c>
      <c r="E48" s="20">
        <v>5046.8239744816301</v>
      </c>
      <c r="F48" s="20">
        <v>5194.9965330045243</v>
      </c>
      <c r="G48" s="20">
        <v>5237.1515850094565</v>
      </c>
      <c r="H48" s="20">
        <v>5278.2893112343145</v>
      </c>
      <c r="I48" s="20">
        <v>5382.4099715658003</v>
      </c>
      <c r="J48" s="20">
        <v>5432.5138219923128</v>
      </c>
      <c r="K48" s="20">
        <v>5496.6011146624287</v>
      </c>
      <c r="L48" s="20">
        <v>5560.6720979424917</v>
      </c>
      <c r="M48" s="20">
        <v>5624.7270164733545</v>
      </c>
      <c r="N48" s="20">
        <v>5689.766111226254</v>
      </c>
      <c r="O48" s="20">
        <v>5758.766111226254</v>
      </c>
      <c r="P48" s="20">
        <v>5843.766111226254</v>
      </c>
      <c r="Q48" s="20">
        <v>5931.766111226254</v>
      </c>
      <c r="R48" s="20">
        <v>6013.766111226254</v>
      </c>
      <c r="S48" s="20">
        <v>6092.766111226254</v>
      </c>
      <c r="T48" s="20">
        <v>6178.766111226254</v>
      </c>
      <c r="U48" s="20">
        <v>6272.766111226254</v>
      </c>
      <c r="V48" s="20">
        <v>6366.766111226254</v>
      </c>
      <c r="W48" s="20">
        <v>6463.766111226254</v>
      </c>
    </row>
    <row r="49" spans="2:23" x14ac:dyDescent="0.25">
      <c r="B49" t="s">
        <v>303</v>
      </c>
      <c r="C49" t="s">
        <v>298</v>
      </c>
      <c r="D49" s="20">
        <v>5901.1851637774998</v>
      </c>
      <c r="E49" s="20">
        <v>5858.4641921317698</v>
      </c>
      <c r="F49" s="20">
        <v>5920.0681946055174</v>
      </c>
      <c r="G49" s="20">
        <v>5887.66200240337</v>
      </c>
      <c r="H49" s="20">
        <v>5818.2199555595907</v>
      </c>
      <c r="I49" s="20">
        <v>5873.2865845317119</v>
      </c>
      <c r="J49" s="20">
        <v>5861.013325454408</v>
      </c>
      <c r="K49" s="20">
        <v>5874.1119081198849</v>
      </c>
      <c r="L49" s="20">
        <v>5888.681589642013</v>
      </c>
      <c r="M49" s="20">
        <v>5906.0454305257908</v>
      </c>
      <c r="N49" s="20">
        <v>5959.2513742999317</v>
      </c>
      <c r="O49" s="20">
        <v>6011.6396310170712</v>
      </c>
      <c r="P49" s="20">
        <v>6080.7111007827198</v>
      </c>
      <c r="Q49" s="20">
        <v>6158.7080519956662</v>
      </c>
      <c r="R49" s="20">
        <v>6229.520658250929</v>
      </c>
      <c r="S49" s="20">
        <v>6292.5323186149944</v>
      </c>
      <c r="T49" s="20">
        <v>6358.5458573765573</v>
      </c>
      <c r="U49" s="20">
        <v>6437.1610547057144</v>
      </c>
      <c r="V49" s="20">
        <v>6517.9327545225487</v>
      </c>
      <c r="W49" s="20">
        <v>6604.2298277377922</v>
      </c>
    </row>
    <row r="51" spans="2:23" x14ac:dyDescent="0.25">
      <c r="B51" t="s">
        <v>299</v>
      </c>
      <c r="C51" t="s">
        <v>297</v>
      </c>
      <c r="D51" s="223">
        <v>0</v>
      </c>
      <c r="E51" s="223">
        <v>502124</v>
      </c>
      <c r="F51" s="223">
        <v>494612</v>
      </c>
      <c r="G51" s="223">
        <v>487180</v>
      </c>
      <c r="H51" s="223">
        <v>479870</v>
      </c>
      <c r="I51" s="223">
        <v>472666</v>
      </c>
      <c r="J51" s="223">
        <v>465584</v>
      </c>
      <c r="K51" s="223">
        <v>458596</v>
      </c>
      <c r="L51" s="223">
        <v>451738</v>
      </c>
      <c r="M51" s="223">
        <v>444944</v>
      </c>
      <c r="N51" s="223">
        <v>438256</v>
      </c>
      <c r="O51" s="223">
        <v>438256</v>
      </c>
      <c r="P51" s="223">
        <v>439582</v>
      </c>
      <c r="Q51" s="223">
        <v>438256</v>
      </c>
      <c r="R51" s="223">
        <v>438256</v>
      </c>
      <c r="S51" s="223">
        <v>438256</v>
      </c>
      <c r="T51" s="223">
        <v>439584</v>
      </c>
      <c r="U51" s="223">
        <v>438256</v>
      </c>
      <c r="V51" s="223">
        <v>438256</v>
      </c>
      <c r="W51" s="223">
        <v>438256</v>
      </c>
    </row>
    <row r="52" spans="2:23" x14ac:dyDescent="0.25">
      <c r="B52" t="s">
        <v>300</v>
      </c>
      <c r="C52" t="s">
        <v>298</v>
      </c>
      <c r="D52" s="223">
        <v>0</v>
      </c>
      <c r="E52" s="223">
        <v>78.176025518369897</v>
      </c>
      <c r="F52" s="223">
        <v>77.003466995475719</v>
      </c>
      <c r="G52" s="223">
        <v>75.848414990543461</v>
      </c>
      <c r="H52" s="223">
        <v>74.710688765685518</v>
      </c>
      <c r="I52" s="223">
        <v>73.590028434199667</v>
      </c>
      <c r="J52" s="223">
        <v>72.486178007687158</v>
      </c>
      <c r="K52" s="223">
        <v>71.398885337571301</v>
      </c>
      <c r="L52" s="223">
        <v>70.327902057508254</v>
      </c>
      <c r="M52" s="223">
        <v>69.272983526645476</v>
      </c>
      <c r="N52" s="223">
        <v>68.233888773746003</v>
      </c>
      <c r="O52" s="223">
        <v>68.233888773746003</v>
      </c>
      <c r="P52" s="223">
        <v>68.233888773746003</v>
      </c>
      <c r="Q52" s="223">
        <v>68.233888773746003</v>
      </c>
      <c r="R52" s="223">
        <v>68.233888773746003</v>
      </c>
      <c r="S52" s="223">
        <v>68.233888773746003</v>
      </c>
      <c r="T52" s="223">
        <v>68.233888773746003</v>
      </c>
      <c r="U52" s="223">
        <v>68.233888773746003</v>
      </c>
      <c r="V52" s="223">
        <v>68.233888773746003</v>
      </c>
      <c r="W52" s="223">
        <v>68.233888773746003</v>
      </c>
    </row>
  </sheetData>
  <conditionalFormatting sqref="B5">
    <cfRule type="cellIs" dxfId="9" priority="13" stopIfTrue="1" operator="equal">
      <formula>"NA"</formula>
    </cfRule>
  </conditionalFormatting>
  <conditionalFormatting sqref="C4:F4">
    <cfRule type="cellIs" dxfId="8" priority="12" stopIfTrue="1" operator="equal">
      <formula>"NA"</formula>
    </cfRule>
  </conditionalFormatting>
  <conditionalFormatting sqref="C11:C20">
    <cfRule type="cellIs" dxfId="7" priority="8" operator="greaterThan">
      <formula>0</formula>
    </cfRule>
  </conditionalFormatting>
  <conditionalFormatting sqref="G26:O26 F24:O25 G23 G27:G31 F26:F31">
    <cfRule type="cellIs" dxfId="6" priority="7" stopIfTrue="1" operator="equal">
      <formula>"NA"</formula>
    </cfRule>
  </conditionalFormatting>
  <conditionalFormatting sqref="B4">
    <cfRule type="cellIs" dxfId="5" priority="6" stopIfTrue="1" operator="equal">
      <formula>"NA"</formula>
    </cfRule>
  </conditionalFormatting>
  <conditionalFormatting sqref="B6">
    <cfRule type="cellIs" dxfId="4" priority="5" stopIfTrue="1" operator="equal">
      <formula>"NA"</formula>
    </cfRule>
  </conditionalFormatting>
  <conditionalFormatting sqref="B31 B23:E23 C24:E31">
    <cfRule type="cellIs" dxfId="3" priority="4" stopIfTrue="1" operator="equal">
      <formula>"NA"</formula>
    </cfRule>
  </conditionalFormatting>
  <conditionalFormatting sqref="B43:B45 F42:G43 F45:G45">
    <cfRule type="cellIs" dxfId="2" priority="3" stopIfTrue="1" operator="equal">
      <formula>"NA"</formula>
    </cfRule>
  </conditionalFormatting>
  <conditionalFormatting sqref="D41">
    <cfRule type="cellIs" dxfId="1" priority="2" stopIfTrue="1" operator="equal">
      <formula>"NA"</formula>
    </cfRule>
  </conditionalFormatting>
  <conditionalFormatting sqref="F44:G44">
    <cfRule type="cellIs" dxfId="0" priority="1" stopIfTrue="1" operator="equal">
      <formula>"NA"</formula>
    </cfRule>
  </conditionalFormatting>
  <pageMargins left="0.25" right="0.25" top="0.5" bottom="0.5" header="0.3" footer="0.3"/>
  <pageSetup orientation="landscape" r:id="rId1"/>
  <headerFooter>
    <oddHeader>&amp;RREDACTED VERSION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4.9989318521683403E-2"/>
  </sheetPr>
  <dimension ref="A1:N57"/>
  <sheetViews>
    <sheetView topLeftCell="A24" zoomScale="90" zoomScaleNormal="90" workbookViewId="0">
      <selection activeCell="K40" sqref="K40"/>
    </sheetView>
  </sheetViews>
  <sheetFormatPr defaultColWidth="8.85546875" defaultRowHeight="15" x14ac:dyDescent="0.25"/>
  <cols>
    <col min="1" max="1" width="6.140625" style="91" customWidth="1"/>
    <col min="2" max="2" width="47.28515625" style="91" bestFit="1" customWidth="1"/>
    <col min="3" max="3" width="2.28515625" style="91" bestFit="1" customWidth="1"/>
    <col min="4" max="4" width="16.140625" style="91" bestFit="1" customWidth="1"/>
    <col min="5" max="5" width="26.28515625" style="91" bestFit="1" customWidth="1"/>
    <col min="6" max="7" width="3.28515625" style="91" bestFit="1" customWidth="1"/>
    <col min="8" max="9" width="15.140625" style="91" bestFit="1" customWidth="1"/>
    <col min="10" max="10" width="8.85546875" style="91"/>
    <col min="11" max="11" width="40.5703125" style="91" bestFit="1" customWidth="1"/>
    <col min="12" max="12" width="16.140625" style="91" bestFit="1" customWidth="1"/>
    <col min="13" max="13" width="11.5703125" style="91" bestFit="1" customWidth="1"/>
    <col min="14" max="14" width="9.5703125" style="91" bestFit="1" customWidth="1"/>
    <col min="15" max="16384" width="8.85546875" style="91"/>
  </cols>
  <sheetData>
    <row r="1" spans="1:14" ht="18" x14ac:dyDescent="0.25">
      <c r="A1" s="86" t="s">
        <v>78</v>
      </c>
      <c r="B1" s="87"/>
      <c r="C1" s="87"/>
      <c r="D1" s="88"/>
      <c r="E1" s="87"/>
      <c r="F1" s="87"/>
      <c r="G1" s="87"/>
      <c r="H1" s="89"/>
      <c r="I1" s="90"/>
    </row>
    <row r="2" spans="1:14" ht="15.75" x14ac:dyDescent="0.25">
      <c r="A2" s="92"/>
      <c r="B2" s="93"/>
      <c r="C2" s="92"/>
      <c r="D2" s="94"/>
      <c r="E2" s="87"/>
      <c r="F2" s="95"/>
      <c r="G2" s="87"/>
      <c r="H2" s="96"/>
      <c r="I2" s="90"/>
    </row>
    <row r="3" spans="1:14" x14ac:dyDescent="0.25">
      <c r="A3" s="92" t="s">
        <v>28</v>
      </c>
      <c r="B3" s="97"/>
      <c r="C3" s="92"/>
      <c r="D3" s="98" t="s">
        <v>79</v>
      </c>
      <c r="E3" s="99"/>
      <c r="F3" s="99"/>
      <c r="G3" s="99"/>
      <c r="H3" s="96"/>
      <c r="I3" s="90"/>
    </row>
    <row r="4" spans="1:14" x14ac:dyDescent="0.25">
      <c r="A4" s="92">
        <v>3</v>
      </c>
      <c r="B4" s="100" t="s">
        <v>80</v>
      </c>
      <c r="C4" s="92"/>
      <c r="D4" s="101">
        <v>265497444.63352045</v>
      </c>
      <c r="E4" s="99" t="s">
        <v>81</v>
      </c>
      <c r="F4" s="99"/>
      <c r="G4" s="99"/>
      <c r="H4" s="87"/>
      <c r="I4" s="102"/>
    </row>
    <row r="5" spans="1:14" x14ac:dyDescent="0.25">
      <c r="A5" s="92">
        <v>4</v>
      </c>
      <c r="B5" s="100" t="s">
        <v>82</v>
      </c>
      <c r="C5" s="92"/>
      <c r="D5" s="103">
        <v>91215647.577500045</v>
      </c>
      <c r="E5" s="99"/>
      <c r="F5" s="99"/>
      <c r="G5" s="99"/>
      <c r="I5" s="102"/>
    </row>
    <row r="6" spans="1:14" x14ac:dyDescent="0.25">
      <c r="A6" s="92">
        <v>5</v>
      </c>
      <c r="B6" s="100" t="s">
        <v>83</v>
      </c>
      <c r="C6" s="92"/>
      <c r="D6" s="104">
        <v>2127242636.0042129</v>
      </c>
      <c r="E6" s="94"/>
      <c r="F6" s="99"/>
      <c r="G6" s="99"/>
      <c r="I6" s="102"/>
    </row>
    <row r="7" spans="1:14" x14ac:dyDescent="0.25">
      <c r="A7" s="92">
        <v>6</v>
      </c>
      <c r="B7" s="87"/>
      <c r="C7" s="87"/>
      <c r="D7" s="105">
        <v>2483955728.2152333</v>
      </c>
      <c r="E7" s="87"/>
      <c r="F7" s="99"/>
      <c r="G7" s="99"/>
      <c r="H7" s="106" t="s">
        <v>84</v>
      </c>
      <c r="I7" s="107"/>
    </row>
    <row r="8" spans="1:14" x14ac:dyDescent="0.25">
      <c r="A8" s="92">
        <v>7</v>
      </c>
      <c r="B8" s="100" t="s">
        <v>85</v>
      </c>
      <c r="C8" s="108"/>
      <c r="D8" s="109">
        <v>6.6900000000000001E-2</v>
      </c>
      <c r="E8" s="110"/>
      <c r="F8" s="99"/>
      <c r="G8" s="99"/>
      <c r="H8" s="106" t="s">
        <v>86</v>
      </c>
      <c r="I8" s="111"/>
    </row>
    <row r="9" spans="1:14" x14ac:dyDescent="0.25">
      <c r="A9" s="92">
        <v>8</v>
      </c>
      <c r="B9" s="112"/>
      <c r="C9" s="92"/>
      <c r="D9" s="113"/>
      <c r="E9" s="114" t="s">
        <v>87</v>
      </c>
      <c r="F9" s="99"/>
      <c r="G9" s="99"/>
      <c r="H9" s="115">
        <v>0.99019000000000001</v>
      </c>
      <c r="I9" s="116"/>
      <c r="K9" s="237" t="s">
        <v>230</v>
      </c>
      <c r="L9" s="24"/>
      <c r="M9" s="24"/>
      <c r="N9" s="25"/>
    </row>
    <row r="10" spans="1:14" x14ac:dyDescent="0.25">
      <c r="A10" s="92">
        <v>9</v>
      </c>
      <c r="B10" s="117"/>
      <c r="C10" s="92"/>
      <c r="D10" s="118"/>
      <c r="E10" s="119" t="s">
        <v>88</v>
      </c>
      <c r="F10" s="87"/>
      <c r="G10" s="87"/>
      <c r="H10" s="120" t="s">
        <v>89</v>
      </c>
      <c r="I10" s="120" t="s">
        <v>90</v>
      </c>
      <c r="K10" s="238" t="s">
        <v>231</v>
      </c>
      <c r="L10" s="26" t="s">
        <v>39</v>
      </c>
      <c r="M10" s="26" t="s">
        <v>40</v>
      </c>
      <c r="N10" s="225" t="s">
        <v>41</v>
      </c>
    </row>
    <row r="11" spans="1:14" x14ac:dyDescent="0.25">
      <c r="A11" s="92" t="s">
        <v>91</v>
      </c>
      <c r="B11" s="100"/>
      <c r="C11" s="92"/>
      <c r="D11" s="118"/>
      <c r="E11" s="98" t="s">
        <v>92</v>
      </c>
      <c r="F11" s="87"/>
      <c r="G11" s="87"/>
      <c r="H11" s="121" t="s">
        <v>93</v>
      </c>
      <c r="I11" s="121" t="s">
        <v>94</v>
      </c>
      <c r="K11" s="27" t="s">
        <v>42</v>
      </c>
      <c r="L11" s="226">
        <f>SUM(H14,H31)+SUM(H15:H30)*H9</f>
        <v>482948399.12443668</v>
      </c>
      <c r="M11" s="47">
        <f>L11/$L$16</f>
        <v>0.38271655292868512</v>
      </c>
      <c r="N11" s="227">
        <f>M11*$L$18</f>
        <v>22.893597162959182</v>
      </c>
    </row>
    <row r="12" spans="1:14" x14ac:dyDescent="0.25">
      <c r="A12" s="122">
        <v>10</v>
      </c>
      <c r="B12" s="123" t="s">
        <v>95</v>
      </c>
      <c r="C12" s="124" t="s">
        <v>96</v>
      </c>
      <c r="D12" s="101">
        <v>27325813.916896179</v>
      </c>
      <c r="E12" s="125">
        <v>1.2953478613813898</v>
      </c>
      <c r="F12" s="126"/>
      <c r="G12" s="126" t="s">
        <v>97</v>
      </c>
      <c r="H12" s="127"/>
      <c r="I12" s="126"/>
      <c r="K12" s="27" t="s">
        <v>43</v>
      </c>
      <c r="L12" s="174">
        <f>+'14PCORC Stlmt Power Costs'!F83*'2014 PCORC Exh A-1'!$H$9</f>
        <v>378099433.93398017</v>
      </c>
      <c r="M12" s="47">
        <f>L12/$L$16</f>
        <v>0.29962810163951964</v>
      </c>
      <c r="N12" s="227">
        <f>M12*$L$18</f>
        <v>17.923356084667585</v>
      </c>
    </row>
    <row r="13" spans="1:14" x14ac:dyDescent="0.25">
      <c r="A13" s="122" t="s">
        <v>98</v>
      </c>
      <c r="B13" s="123" t="s">
        <v>99</v>
      </c>
      <c r="C13" s="124"/>
      <c r="D13" s="128">
        <v>2326384.0720799998</v>
      </c>
      <c r="E13" s="125">
        <v>0.11027948304431857</v>
      </c>
      <c r="F13" s="126"/>
      <c r="G13" s="126" t="s">
        <v>97</v>
      </c>
      <c r="H13" s="129"/>
      <c r="I13" s="126"/>
      <c r="K13" s="27" t="s">
        <v>56</v>
      </c>
      <c r="L13" s="174">
        <f>+'14PCORC Stlmt Power Costs'!F84*'2014 PCORC Exh A-1'!$H$9</f>
        <v>156201538.06037682</v>
      </c>
      <c r="M13" s="47">
        <f>L13/$L$16</f>
        <v>0.12378323298515181</v>
      </c>
      <c r="N13" s="227">
        <f>M13*$L$18</f>
        <v>7.404549005798664</v>
      </c>
    </row>
    <row r="14" spans="1:14" x14ac:dyDescent="0.25">
      <c r="A14" s="122">
        <v>11</v>
      </c>
      <c r="B14" s="130" t="s">
        <v>100</v>
      </c>
      <c r="C14" s="124" t="s">
        <v>96</v>
      </c>
      <c r="D14" s="128">
        <v>9388195.1122073121</v>
      </c>
      <c r="E14" s="125">
        <v>0.44503627587500866</v>
      </c>
      <c r="F14" s="126" t="s">
        <v>21</v>
      </c>
      <c r="G14" s="126"/>
      <c r="H14" s="173">
        <f>E14*$D$37</f>
        <v>9388195.1122073121</v>
      </c>
      <c r="I14" s="126"/>
      <c r="K14" s="27" t="s">
        <v>57</v>
      </c>
      <c r="L14" s="174">
        <f>+'14PCORC Stlmt Power Costs'!F85*'2014 PCORC Exh A-1'!$H$9</f>
        <v>127565630.24326259</v>
      </c>
      <c r="M14" s="47">
        <f>L14/$L$16</f>
        <v>0.10109046508361512</v>
      </c>
      <c r="N14" s="227">
        <f>M14*$L$18</f>
        <v>6.0470976939210761</v>
      </c>
    </row>
    <row r="15" spans="1:14" x14ac:dyDescent="0.25">
      <c r="A15" s="122">
        <v>12</v>
      </c>
      <c r="B15" s="130" t="s">
        <v>101</v>
      </c>
      <c r="C15" s="124" t="s">
        <v>96</v>
      </c>
      <c r="D15" s="128">
        <v>218942357.45951051</v>
      </c>
      <c r="E15" s="125">
        <v>10.378703279012534</v>
      </c>
      <c r="F15" s="126" t="s">
        <v>21</v>
      </c>
      <c r="G15" s="126"/>
      <c r="H15" s="173">
        <f>E15*$D$37/$H$9</f>
        <v>221111460.89084974</v>
      </c>
      <c r="I15" s="131">
        <v>19208304.666921422</v>
      </c>
      <c r="K15" s="27" t="s">
        <v>268</v>
      </c>
      <c r="L15" s="174">
        <f>+D34-SUM(L11:L14)</f>
        <v>117080768.31067228</v>
      </c>
      <c r="M15" s="47">
        <f>L15/$L$16</f>
        <v>9.2781647363028297E-2</v>
      </c>
      <c r="N15" s="227">
        <f>M15*$L$18</f>
        <v>5.5500752256218897</v>
      </c>
    </row>
    <row r="16" spans="1:14" x14ac:dyDescent="0.25">
      <c r="A16" s="122">
        <v>13</v>
      </c>
      <c r="B16" s="126" t="s">
        <v>102</v>
      </c>
      <c r="C16" s="126"/>
      <c r="D16" s="128">
        <v>95199546.121719778</v>
      </c>
      <c r="E16" s="125">
        <v>4.5128217899851562</v>
      </c>
      <c r="F16" s="126"/>
      <c r="G16" s="126" t="s">
        <v>97</v>
      </c>
      <c r="H16" s="131"/>
      <c r="I16" s="126"/>
      <c r="K16" s="229" t="s">
        <v>44</v>
      </c>
      <c r="L16" s="230">
        <f>SUM(L11:L15)</f>
        <v>1261895769.6727285</v>
      </c>
      <c r="M16" s="231">
        <f>SUM(M11:M15)</f>
        <v>1</v>
      </c>
      <c r="N16" s="232">
        <f>SUM(N11:N15)</f>
        <v>59.818675172968398</v>
      </c>
    </row>
    <row r="17" spans="1:14" x14ac:dyDescent="0.25">
      <c r="A17" s="122">
        <v>14</v>
      </c>
      <c r="B17" s="126" t="s">
        <v>103</v>
      </c>
      <c r="C17" s="126"/>
      <c r="D17" s="128">
        <v>389511954.93561924</v>
      </c>
      <c r="E17" s="125">
        <v>18.464353133004455</v>
      </c>
      <c r="F17" s="126"/>
      <c r="G17" s="126" t="s">
        <v>97</v>
      </c>
      <c r="H17" s="131"/>
      <c r="I17" s="126"/>
      <c r="K17" s="27" t="s">
        <v>45</v>
      </c>
      <c r="L17" s="233">
        <f>+D37</f>
        <v>21095348</v>
      </c>
      <c r="M17" s="30"/>
      <c r="N17" s="24"/>
    </row>
    <row r="18" spans="1:14" x14ac:dyDescent="0.25">
      <c r="A18" s="132">
        <v>15</v>
      </c>
      <c r="B18" s="126" t="s">
        <v>104</v>
      </c>
      <c r="C18" s="126"/>
      <c r="D18" s="128">
        <v>6523447.0325799994</v>
      </c>
      <c r="E18" s="125">
        <v>0.30923628434951628</v>
      </c>
      <c r="F18" s="126" t="s">
        <v>21</v>
      </c>
      <c r="G18" s="126"/>
      <c r="H18" s="173">
        <f>E18*$D$37/$H$9</f>
        <v>6588076.0587160029</v>
      </c>
      <c r="I18" s="126"/>
      <c r="K18" s="27" t="s">
        <v>46</v>
      </c>
      <c r="L18" s="234">
        <f>L16/L17</f>
        <v>59.818675172968398</v>
      </c>
      <c r="M18" s="30"/>
      <c r="N18" s="30"/>
    </row>
    <row r="19" spans="1:14" x14ac:dyDescent="0.25">
      <c r="A19" s="132" t="s">
        <v>105</v>
      </c>
      <c r="B19" s="133" t="s">
        <v>106</v>
      </c>
      <c r="C19" s="126"/>
      <c r="D19" s="128">
        <v>7402046.5420037992</v>
      </c>
      <c r="E19" s="125">
        <v>0.35088525403817938</v>
      </c>
      <c r="F19" s="126" t="s">
        <v>21</v>
      </c>
      <c r="G19" s="126"/>
      <c r="H19" s="173">
        <f>E19*$D$37/$H$9</f>
        <v>7475380.0199999996</v>
      </c>
      <c r="I19" s="126"/>
      <c r="K19" s="32" t="s">
        <v>47</v>
      </c>
      <c r="L19" s="235">
        <f>N11+N12+N15</f>
        <v>46.367028473248659</v>
      </c>
      <c r="M19" s="30"/>
      <c r="N19" s="30"/>
    </row>
    <row r="20" spans="1:14" x14ac:dyDescent="0.25">
      <c r="A20" s="132" t="s">
        <v>107</v>
      </c>
      <c r="B20" s="133" t="s">
        <v>108</v>
      </c>
      <c r="C20" s="126"/>
      <c r="D20" s="128">
        <v>2692722.5945816152</v>
      </c>
      <c r="E20" s="125">
        <v>0.12764532704469322</v>
      </c>
      <c r="F20" s="126" t="s">
        <v>21</v>
      </c>
      <c r="G20" s="126"/>
      <c r="H20" s="173">
        <f>E20*$D$37/$H$9</f>
        <v>2719399.9076759159</v>
      </c>
      <c r="I20" s="126"/>
      <c r="K20" s="32" t="s">
        <v>229</v>
      </c>
      <c r="L20" s="235">
        <f>N13+N14</f>
        <v>13.45164669971974</v>
      </c>
      <c r="M20" s="30"/>
      <c r="N20" s="30"/>
    </row>
    <row r="21" spans="1:14" x14ac:dyDescent="0.25">
      <c r="A21" s="132" t="s">
        <v>109</v>
      </c>
      <c r="B21" s="133" t="s">
        <v>110</v>
      </c>
      <c r="C21" s="126"/>
      <c r="D21" s="128">
        <v>1732919.8033689763</v>
      </c>
      <c r="E21" s="125">
        <v>8.2147011908453763E-2</v>
      </c>
      <c r="F21" s="126" t="s">
        <v>21</v>
      </c>
      <c r="G21" s="126"/>
      <c r="H21" s="173">
        <f>E21*$D$37/$H$9</f>
        <v>1750088.1682999993</v>
      </c>
      <c r="I21" s="126"/>
      <c r="K21" s="32" t="s">
        <v>48</v>
      </c>
      <c r="L21" s="236">
        <f>SUM(L19:L20)</f>
        <v>59.818675172968398</v>
      </c>
      <c r="M21" s="228">
        <f>L21-L18</f>
        <v>0</v>
      </c>
      <c r="N21" s="30"/>
    </row>
    <row r="22" spans="1:14" x14ac:dyDescent="0.25">
      <c r="A22" s="132" t="s">
        <v>111</v>
      </c>
      <c r="B22" s="133" t="s">
        <v>112</v>
      </c>
      <c r="C22" s="126"/>
      <c r="D22" s="128">
        <v>1955229.1839019</v>
      </c>
      <c r="E22" s="125">
        <v>9.2685324930496527E-2</v>
      </c>
      <c r="F22" s="126" t="s">
        <v>21</v>
      </c>
      <c r="G22" s="126"/>
      <c r="H22" s="173">
        <f>E22*$D$37/$H$9</f>
        <v>1974600.01</v>
      </c>
      <c r="I22" s="126"/>
    </row>
    <row r="23" spans="1:14" x14ac:dyDescent="0.25">
      <c r="A23" s="122">
        <v>16</v>
      </c>
      <c r="B23" s="126" t="s">
        <v>113</v>
      </c>
      <c r="C23" s="126"/>
      <c r="D23" s="128">
        <v>166825562.15201887</v>
      </c>
      <c r="E23" s="125">
        <v>7.9081682915123688</v>
      </c>
      <c r="F23" s="126"/>
      <c r="G23" s="126" t="s">
        <v>97</v>
      </c>
      <c r="H23" s="131"/>
      <c r="I23" s="126"/>
    </row>
    <row r="24" spans="1:14" x14ac:dyDescent="0.25">
      <c r="A24" s="122">
        <v>17</v>
      </c>
      <c r="B24" s="126" t="s">
        <v>114</v>
      </c>
      <c r="C24" s="126"/>
      <c r="D24" s="128">
        <v>106375889.21137141</v>
      </c>
      <c r="E24" s="125">
        <v>5.0426231039834661</v>
      </c>
      <c r="F24" s="126"/>
      <c r="G24" s="126" t="s">
        <v>97</v>
      </c>
      <c r="H24" s="131"/>
      <c r="I24" s="124"/>
    </row>
    <row r="25" spans="1:14" x14ac:dyDescent="0.25">
      <c r="A25" s="122">
        <v>18</v>
      </c>
      <c r="B25" s="126" t="s">
        <v>115</v>
      </c>
      <c r="C25" s="126"/>
      <c r="D25" s="128">
        <v>-6685935.3372543128</v>
      </c>
      <c r="E25" s="125">
        <v>-0.31693885008459272</v>
      </c>
      <c r="F25" s="126"/>
      <c r="G25" s="126" t="s">
        <v>97</v>
      </c>
      <c r="H25" s="131"/>
      <c r="I25" s="126"/>
    </row>
    <row r="26" spans="1:14" x14ac:dyDescent="0.25">
      <c r="A26" s="122">
        <v>19</v>
      </c>
      <c r="B26" s="126" t="s">
        <v>116</v>
      </c>
      <c r="C26" s="126"/>
      <c r="D26" s="128">
        <v>117619473.41572399</v>
      </c>
      <c r="E26" s="125">
        <v>5.5756119034264806</v>
      </c>
      <c r="F26" s="126" t="s">
        <v>21</v>
      </c>
      <c r="G26" s="126"/>
      <c r="H26" s="173">
        <f>E26*$D$37/$H$9</f>
        <v>118784751.83118795</v>
      </c>
      <c r="I26" s="126"/>
    </row>
    <row r="27" spans="1:14" x14ac:dyDescent="0.25">
      <c r="A27" s="122">
        <v>20</v>
      </c>
      <c r="B27" s="126" t="s">
        <v>117</v>
      </c>
      <c r="C27" s="126"/>
      <c r="D27" s="128">
        <v>-29085180.617505684</v>
      </c>
      <c r="E27" s="125">
        <v>-1.3787485571466129</v>
      </c>
      <c r="F27" s="126"/>
      <c r="G27" s="126" t="s">
        <v>97</v>
      </c>
      <c r="H27" s="131"/>
      <c r="I27" s="126"/>
    </row>
    <row r="28" spans="1:14" x14ac:dyDescent="0.25">
      <c r="A28" s="134">
        <v>21</v>
      </c>
      <c r="B28" s="135" t="s">
        <v>118</v>
      </c>
      <c r="C28" s="126"/>
      <c r="D28" s="128">
        <v>-5342456.3775891997</v>
      </c>
      <c r="E28" s="125">
        <v>-0.25325282036538099</v>
      </c>
      <c r="F28" s="126"/>
      <c r="G28" s="126" t="s">
        <v>97</v>
      </c>
      <c r="H28" s="131"/>
      <c r="I28" s="126"/>
    </row>
    <row r="29" spans="1:14" x14ac:dyDescent="0.25">
      <c r="A29" s="122">
        <v>22</v>
      </c>
      <c r="B29" s="126" t="s">
        <v>119</v>
      </c>
      <c r="C29" s="126"/>
      <c r="D29" s="128">
        <v>926059.73073219997</v>
      </c>
      <c r="E29" s="125">
        <v>4.3898765298026846E-2</v>
      </c>
      <c r="F29" s="126" t="s">
        <v>21</v>
      </c>
      <c r="G29" s="126"/>
      <c r="H29" s="173">
        <f>E29*$D$37/$H$9</f>
        <v>935234.38</v>
      </c>
      <c r="I29" s="126"/>
    </row>
    <row r="30" spans="1:14" x14ac:dyDescent="0.25">
      <c r="A30" s="122">
        <v>23</v>
      </c>
      <c r="B30" s="136" t="s">
        <v>120</v>
      </c>
      <c r="C30" s="126" t="s">
        <v>81</v>
      </c>
      <c r="D30" s="128">
        <v>111561171.9863264</v>
      </c>
      <c r="E30" s="125">
        <v>5.2884252957726225</v>
      </c>
      <c r="F30" s="126" t="s">
        <v>21</v>
      </c>
      <c r="G30" s="126"/>
      <c r="H30" s="173">
        <f>E30*$D$37/$H$9</f>
        <v>112666429.66130379</v>
      </c>
      <c r="I30" s="126"/>
    </row>
    <row r="31" spans="1:14" x14ac:dyDescent="0.25">
      <c r="A31" s="122">
        <v>24</v>
      </c>
      <c r="B31" s="137" t="s">
        <v>121</v>
      </c>
      <c r="C31" s="124"/>
      <c r="D31" s="128">
        <v>4204776.2634999994</v>
      </c>
      <c r="E31" s="125">
        <v>0.19932244130317259</v>
      </c>
      <c r="F31" s="126" t="s">
        <v>21</v>
      </c>
      <c r="G31" s="126"/>
      <c r="H31" s="173">
        <f>E31*$D$37</f>
        <v>4204776.2634999994</v>
      </c>
      <c r="I31" s="131">
        <v>21424894.691723637</v>
      </c>
    </row>
    <row r="32" spans="1:14" x14ac:dyDescent="0.25">
      <c r="A32" s="122">
        <v>25</v>
      </c>
      <c r="B32" s="137" t="s">
        <v>122</v>
      </c>
      <c r="C32" s="126"/>
      <c r="D32" s="128">
        <v>31968945.399459153</v>
      </c>
      <c r="E32" s="125">
        <v>1.5154500129345652</v>
      </c>
      <c r="F32" s="126"/>
      <c r="G32" s="126" t="s">
        <v>97</v>
      </c>
      <c r="H32" s="131"/>
      <c r="I32" s="126"/>
    </row>
    <row r="33" spans="1:9" ht="15.75" thickBot="1" x14ac:dyDescent="0.3">
      <c r="A33" s="122">
        <v>26</v>
      </c>
      <c r="B33" s="126" t="s">
        <v>123</v>
      </c>
      <c r="C33" s="122"/>
      <c r="D33" s="128">
        <v>526847.0714766006</v>
      </c>
      <c r="E33" s="125">
        <v>2.4974561760090452E-2</v>
      </c>
      <c r="F33" s="126"/>
      <c r="G33" s="126" t="s">
        <v>97</v>
      </c>
      <c r="H33" s="131"/>
      <c r="I33" s="138"/>
    </row>
    <row r="34" spans="1:9" ht="15.75" thickBot="1" x14ac:dyDescent="0.3">
      <c r="A34" s="122">
        <v>27</v>
      </c>
      <c r="B34" s="139" t="s">
        <v>124</v>
      </c>
      <c r="C34" s="140"/>
      <c r="D34" s="338">
        <v>1261895769.6727285</v>
      </c>
      <c r="E34" s="141">
        <v>59.818675172968419</v>
      </c>
      <c r="F34" s="142" t="s">
        <v>22</v>
      </c>
      <c r="G34" s="143"/>
      <c r="H34" s="144">
        <f>SUM(H12:H33)</f>
        <v>487598392.30374074</v>
      </c>
      <c r="I34" s="144">
        <v>40633199.358645059</v>
      </c>
    </row>
    <row r="35" spans="1:9" x14ac:dyDescent="0.25">
      <c r="A35" s="122">
        <v>28</v>
      </c>
      <c r="B35" s="126" t="s">
        <v>125</v>
      </c>
      <c r="C35" s="126"/>
      <c r="D35" s="145">
        <v>0.95437899999999998</v>
      </c>
      <c r="E35" s="146"/>
      <c r="F35" s="126"/>
      <c r="G35" s="126"/>
      <c r="H35" s="145">
        <v>0.95437899999999998</v>
      </c>
      <c r="I35" s="145">
        <v>0.95437899999999998</v>
      </c>
    </row>
    <row r="36" spans="1:9" x14ac:dyDescent="0.25">
      <c r="A36" s="122">
        <v>29</v>
      </c>
      <c r="B36" s="126"/>
      <c r="C36" s="126"/>
      <c r="D36" s="129">
        <v>1322216613.8114192</v>
      </c>
      <c r="E36" s="127"/>
      <c r="F36" s="126"/>
      <c r="G36" s="126"/>
      <c r="H36" s="129">
        <f>+H34/H35</f>
        <v>510906455.7201497</v>
      </c>
      <c r="I36" s="129">
        <f>+I34/I35</f>
        <v>42575537.976679139</v>
      </c>
    </row>
    <row r="37" spans="1:9" x14ac:dyDescent="0.25">
      <c r="A37" s="122">
        <v>30</v>
      </c>
      <c r="B37" s="126" t="s">
        <v>126</v>
      </c>
      <c r="C37" s="126"/>
      <c r="D37" s="128">
        <v>21095348</v>
      </c>
      <c r="E37" s="128" t="s">
        <v>127</v>
      </c>
      <c r="F37" s="126"/>
      <c r="G37" s="126"/>
      <c r="H37" s="127"/>
      <c r="I37" s="138"/>
    </row>
    <row r="38" spans="1:9" x14ac:dyDescent="0.25">
      <c r="A38" s="122">
        <v>31</v>
      </c>
      <c r="B38" s="147"/>
      <c r="C38" s="126"/>
      <c r="D38" s="128"/>
      <c r="E38" s="128"/>
      <c r="F38" s="126"/>
      <c r="G38" s="126"/>
      <c r="H38" s="127"/>
      <c r="I38" s="138"/>
    </row>
    <row r="39" spans="1:9" x14ac:dyDescent="0.25">
      <c r="A39" s="122">
        <v>32</v>
      </c>
      <c r="B39" s="126"/>
      <c r="C39" s="126"/>
      <c r="D39" s="148" t="s">
        <v>128</v>
      </c>
      <c r="E39" s="149" t="s">
        <v>129</v>
      </c>
      <c r="F39" s="126"/>
      <c r="G39" s="126"/>
      <c r="H39" s="148"/>
      <c r="I39" s="150"/>
    </row>
    <row r="40" spans="1:9" x14ac:dyDescent="0.25">
      <c r="A40" s="122">
        <v>33</v>
      </c>
      <c r="B40" s="126"/>
      <c r="C40" s="126"/>
      <c r="D40" s="151" t="s">
        <v>130</v>
      </c>
      <c r="E40" s="152" t="s">
        <v>130</v>
      </c>
      <c r="F40" s="126"/>
      <c r="G40" s="126"/>
      <c r="H40" s="151"/>
      <c r="I40" s="153"/>
    </row>
    <row r="41" spans="1:9" x14ac:dyDescent="0.25">
      <c r="A41" s="122">
        <v>34</v>
      </c>
      <c r="B41" s="137" t="s">
        <v>131</v>
      </c>
      <c r="C41" s="126"/>
      <c r="D41" s="445" t="s">
        <v>132</v>
      </c>
      <c r="E41" s="446"/>
      <c r="F41" s="126"/>
      <c r="G41" s="126"/>
      <c r="H41" s="154"/>
      <c r="I41" s="154"/>
    </row>
    <row r="42" spans="1:9" x14ac:dyDescent="0.25">
      <c r="A42" s="122">
        <v>35</v>
      </c>
      <c r="B42" s="126" t="s">
        <v>133</v>
      </c>
      <c r="C42" s="126"/>
      <c r="D42" s="125">
        <v>59.818675172968419</v>
      </c>
      <c r="E42" s="155">
        <v>62.678113383643627</v>
      </c>
      <c r="F42" s="126"/>
      <c r="G42" s="126"/>
      <c r="H42" s="125"/>
      <c r="I42" s="156"/>
    </row>
    <row r="43" spans="1:9" x14ac:dyDescent="0.25">
      <c r="A43" s="122">
        <v>36</v>
      </c>
      <c r="B43" s="126" t="s">
        <v>134</v>
      </c>
      <c r="C43" s="126" t="s">
        <v>96</v>
      </c>
      <c r="D43" s="125">
        <v>22.893597162959185</v>
      </c>
      <c r="E43" s="155">
        <v>23.987951498261367</v>
      </c>
      <c r="F43" s="126"/>
      <c r="G43" s="126"/>
      <c r="H43" s="125"/>
      <c r="I43" s="156"/>
    </row>
    <row r="44" spans="1:9" x14ac:dyDescent="0.25">
      <c r="A44" s="122">
        <v>37</v>
      </c>
      <c r="B44" s="126" t="s">
        <v>135</v>
      </c>
      <c r="C44" s="126"/>
      <c r="D44" s="125">
        <v>59.818675172968419</v>
      </c>
      <c r="E44" s="155">
        <v>62.678113383643627</v>
      </c>
      <c r="F44" s="126"/>
      <c r="G44" s="126"/>
      <c r="H44" s="125"/>
      <c r="I44" s="156"/>
    </row>
    <row r="45" spans="1:9" x14ac:dyDescent="0.25">
      <c r="A45" s="122">
        <v>38</v>
      </c>
      <c r="B45" s="157" t="s">
        <v>136</v>
      </c>
      <c r="C45" s="157"/>
      <c r="D45" s="125">
        <v>36.925078010009223</v>
      </c>
      <c r="E45" s="155">
        <v>38.690161885382246</v>
      </c>
      <c r="F45" s="126"/>
      <c r="G45" s="126"/>
      <c r="H45" s="125"/>
      <c r="I45" s="156"/>
    </row>
    <row r="46" spans="1:9" x14ac:dyDescent="0.25">
      <c r="A46" s="122">
        <v>39</v>
      </c>
      <c r="B46" s="126"/>
      <c r="C46" s="126"/>
      <c r="D46" s="126"/>
      <c r="E46" s="126"/>
      <c r="F46" s="126"/>
      <c r="G46" s="126"/>
      <c r="H46" s="127"/>
      <c r="I46" s="158"/>
    </row>
    <row r="47" spans="1:9" x14ac:dyDescent="0.25">
      <c r="A47" s="122">
        <v>40</v>
      </c>
      <c r="B47" s="159" t="s">
        <v>137</v>
      </c>
      <c r="C47" s="126"/>
      <c r="D47" s="160"/>
      <c r="E47" s="126"/>
      <c r="F47" s="126"/>
      <c r="G47" s="126"/>
      <c r="H47" s="161" t="s">
        <v>81</v>
      </c>
      <c r="I47" s="158"/>
    </row>
    <row r="48" spans="1:9" x14ac:dyDescent="0.25">
      <c r="A48" s="162"/>
      <c r="B48" s="162"/>
      <c r="C48" s="163"/>
      <c r="D48" s="164"/>
      <c r="E48" s="165"/>
      <c r="F48" s="166"/>
      <c r="G48" s="166"/>
      <c r="H48" s="161"/>
      <c r="I48" s="167"/>
    </row>
    <row r="49" spans="1:9" x14ac:dyDescent="0.25">
      <c r="A49" s="168"/>
      <c r="B49" s="168"/>
      <c r="C49" s="168"/>
      <c r="D49" s="168"/>
      <c r="E49" s="168"/>
      <c r="F49" s="168"/>
      <c r="G49" s="168"/>
      <c r="H49" s="168" t="s">
        <v>37</v>
      </c>
      <c r="I49" s="168" t="s">
        <v>63</v>
      </c>
    </row>
    <row r="50" spans="1:9" x14ac:dyDescent="0.25">
      <c r="A50" s="168"/>
      <c r="B50" s="168" t="s">
        <v>139</v>
      </c>
      <c r="C50" s="168"/>
      <c r="D50" s="169">
        <f>+D34</f>
        <v>1261895769.6727285</v>
      </c>
      <c r="E50" s="168"/>
      <c r="F50" s="168"/>
      <c r="G50" s="168"/>
      <c r="H50" s="169">
        <f>SUM(D14:D15,D18:D22,D26,D29:D31)</f>
        <v>482948399.12443668</v>
      </c>
      <c r="I50" s="169">
        <f>SUM(D12:D13,D16:D17,D23:D25,D27:D28,D32:D33)</f>
        <v>778947370.54829204</v>
      </c>
    </row>
    <row r="51" spans="1:9" x14ac:dyDescent="0.25">
      <c r="A51" s="168"/>
      <c r="B51" s="168"/>
      <c r="C51" s="168"/>
      <c r="D51" s="169"/>
      <c r="E51" s="168"/>
      <c r="F51" s="168"/>
      <c r="G51" s="168"/>
      <c r="H51" s="169"/>
      <c r="I51" s="169"/>
    </row>
    <row r="52" spans="1:9" x14ac:dyDescent="0.25">
      <c r="A52" s="168"/>
      <c r="B52" s="168"/>
      <c r="C52" s="168"/>
      <c r="D52" s="169"/>
      <c r="E52" s="168"/>
      <c r="F52" s="168"/>
      <c r="G52" s="168"/>
      <c r="H52" s="169"/>
      <c r="I52" s="169"/>
    </row>
    <row r="53" spans="1:9" x14ac:dyDescent="0.25">
      <c r="A53" s="168"/>
      <c r="B53" s="168"/>
      <c r="C53" s="168"/>
      <c r="D53" s="169"/>
      <c r="E53" s="168"/>
      <c r="F53" s="168"/>
      <c r="G53" s="168"/>
      <c r="H53" s="169"/>
      <c r="I53" s="169"/>
    </row>
    <row r="54" spans="1:9" x14ac:dyDescent="0.25">
      <c r="A54" s="168"/>
      <c r="B54" s="168"/>
      <c r="C54" s="168"/>
      <c r="D54" s="169"/>
      <c r="E54" s="168"/>
      <c r="F54" s="168"/>
      <c r="G54" s="168"/>
      <c r="H54" s="169"/>
      <c r="I54" s="169"/>
    </row>
    <row r="55" spans="1:9" x14ac:dyDescent="0.25">
      <c r="A55" s="168"/>
      <c r="B55" s="168"/>
      <c r="C55" s="168"/>
      <c r="D55" s="170"/>
      <c r="E55" s="168"/>
      <c r="F55" s="168"/>
      <c r="G55" s="168"/>
      <c r="H55" s="170"/>
      <c r="I55" s="170"/>
    </row>
    <row r="56" spans="1:9" x14ac:dyDescent="0.25">
      <c r="A56" s="168"/>
      <c r="B56" s="168"/>
      <c r="C56" s="168"/>
      <c r="D56" s="169"/>
      <c r="E56" s="169"/>
      <c r="F56" s="169"/>
      <c r="G56" s="169"/>
      <c r="H56" s="169"/>
      <c r="I56" s="169"/>
    </row>
    <row r="57" spans="1:9" x14ac:dyDescent="0.25">
      <c r="A57" s="168"/>
      <c r="B57" s="168"/>
      <c r="C57" s="168"/>
      <c r="D57" s="168"/>
      <c r="E57" s="168"/>
      <c r="F57" s="168"/>
      <c r="G57" s="168"/>
      <c r="H57" s="171"/>
      <c r="I57" s="171"/>
    </row>
  </sheetData>
  <mergeCells count="1">
    <mergeCell ref="D41:E41"/>
  </mergeCells>
  <pageMargins left="0.25" right="0.25" top="0.5" bottom="0.5" header="0.3" footer="0.3"/>
  <pageSetup paperSize="5" scale="70" orientation="landscape" r:id="rId1"/>
  <headerFooter>
    <oddHeader>&amp;RCONFIDENTIAL PER WAC 480-07-160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B2:G27"/>
  <sheetViews>
    <sheetView zoomScaleNormal="100" workbookViewId="0">
      <selection activeCell="D28" sqref="D28"/>
    </sheetView>
  </sheetViews>
  <sheetFormatPr defaultRowHeight="15" x14ac:dyDescent="0.25"/>
  <cols>
    <col min="2" max="2" width="12.7109375" customWidth="1"/>
    <col min="3" max="3" width="26" bestFit="1" customWidth="1"/>
    <col min="4" max="4" width="26" customWidth="1"/>
    <col min="5" max="5" width="26.28515625" bestFit="1" customWidth="1"/>
    <col min="7" max="7" width="14.140625" bestFit="1" customWidth="1"/>
  </cols>
  <sheetData>
    <row r="2" spans="2:5" x14ac:dyDescent="0.25">
      <c r="B2" s="21" t="s">
        <v>293</v>
      </c>
    </row>
    <row r="3" spans="2:5" x14ac:dyDescent="0.25">
      <c r="C3" t="s">
        <v>292</v>
      </c>
    </row>
    <row r="4" spans="2:5" x14ac:dyDescent="0.25">
      <c r="B4" t="s">
        <v>76</v>
      </c>
      <c r="C4" t="s">
        <v>77</v>
      </c>
      <c r="D4" t="s">
        <v>291</v>
      </c>
      <c r="E4" t="s">
        <v>270</v>
      </c>
    </row>
    <row r="5" spans="2:5" x14ac:dyDescent="0.25">
      <c r="B5">
        <v>2015</v>
      </c>
      <c r="C5" s="85">
        <v>24.593610000000002</v>
      </c>
      <c r="D5" s="85"/>
      <c r="E5" s="85">
        <v>2.3082048131080399</v>
      </c>
    </row>
    <row r="6" spans="2:5" x14ac:dyDescent="0.25">
      <c r="B6">
        <v>2016</v>
      </c>
      <c r="C6" s="85">
        <v>24.577159999999999</v>
      </c>
      <c r="D6" s="85"/>
      <c r="E6" s="85">
        <v>2.3173934139784946</v>
      </c>
    </row>
    <row r="7" spans="2:5" x14ac:dyDescent="0.25">
      <c r="B7">
        <v>2017</v>
      </c>
      <c r="C7" s="85">
        <v>26.15644</v>
      </c>
      <c r="D7" s="85"/>
      <c r="E7" s="85">
        <v>2.4961498655913981</v>
      </c>
    </row>
    <row r="8" spans="2:5" x14ac:dyDescent="0.25">
      <c r="B8">
        <v>2018</v>
      </c>
      <c r="C8" s="85">
        <v>27.13344</v>
      </c>
      <c r="D8" s="85"/>
      <c r="E8" s="85">
        <v>2.6240047043010759</v>
      </c>
    </row>
    <row r="9" spans="2:5" x14ac:dyDescent="0.25">
      <c r="B9">
        <v>2019</v>
      </c>
      <c r="C9" s="85">
        <v>27.934920000000002</v>
      </c>
      <c r="D9" s="85"/>
      <c r="E9" s="85">
        <v>2.6951006720430111</v>
      </c>
    </row>
    <row r="10" spans="2:5" ht="15.75" thickBot="1" x14ac:dyDescent="0.3">
      <c r="B10">
        <v>2020</v>
      </c>
      <c r="C10" s="85">
        <v>28.964210000000001</v>
      </c>
      <c r="D10" s="85"/>
      <c r="E10" s="85">
        <v>2.8111690860215055</v>
      </c>
    </row>
    <row r="11" spans="2:5" x14ac:dyDescent="0.25">
      <c r="B11">
        <v>2021</v>
      </c>
      <c r="C11" s="85">
        <v>31.48161</v>
      </c>
      <c r="D11" s="85"/>
      <c r="E11" s="339" t="s">
        <v>354</v>
      </c>
    </row>
    <row r="12" spans="2:5" x14ac:dyDescent="0.25">
      <c r="B12">
        <v>2022</v>
      </c>
      <c r="C12" s="85">
        <v>33.072090000000003</v>
      </c>
      <c r="D12" s="85"/>
      <c r="E12" s="340" t="s">
        <v>354</v>
      </c>
    </row>
    <row r="13" spans="2:5" x14ac:dyDescent="0.25">
      <c r="B13">
        <v>2023</v>
      </c>
      <c r="C13" s="85">
        <v>34.908909999999999</v>
      </c>
      <c r="D13" s="85"/>
      <c r="E13" s="340" t="s">
        <v>354</v>
      </c>
    </row>
    <row r="14" spans="2:5" x14ac:dyDescent="0.25">
      <c r="B14">
        <v>2024</v>
      </c>
      <c r="C14" s="85">
        <v>37.228969999999997</v>
      </c>
      <c r="D14" s="85"/>
      <c r="E14" s="340" t="s">
        <v>354</v>
      </c>
    </row>
    <row r="15" spans="2:5" x14ac:dyDescent="0.25">
      <c r="B15">
        <v>2025</v>
      </c>
      <c r="C15" s="85">
        <v>41.487940000000002</v>
      </c>
      <c r="D15" s="85"/>
      <c r="E15" s="340" t="s">
        <v>354</v>
      </c>
    </row>
    <row r="16" spans="2:5" x14ac:dyDescent="0.25">
      <c r="B16">
        <v>2026</v>
      </c>
      <c r="C16" s="85">
        <v>49.102229999999999</v>
      </c>
      <c r="D16" s="85"/>
      <c r="E16" s="340" t="s">
        <v>354</v>
      </c>
    </row>
    <row r="17" spans="2:7" x14ac:dyDescent="0.25">
      <c r="B17">
        <v>2027</v>
      </c>
      <c r="C17" s="85">
        <v>51.375300000000003</v>
      </c>
      <c r="D17" s="85"/>
      <c r="E17" s="340" t="s">
        <v>354</v>
      </c>
      <c r="G17" s="299"/>
    </row>
    <row r="18" spans="2:7" x14ac:dyDescent="0.25">
      <c r="B18">
        <v>2028</v>
      </c>
      <c r="C18" s="85">
        <v>54.290210000000002</v>
      </c>
      <c r="D18" s="85"/>
      <c r="E18" s="340" t="s">
        <v>354</v>
      </c>
      <c r="G18" s="299" t="s">
        <v>352</v>
      </c>
    </row>
    <row r="19" spans="2:7" x14ac:dyDescent="0.25">
      <c r="B19">
        <v>2029</v>
      </c>
      <c r="C19" s="85">
        <v>58.230690000000003</v>
      </c>
      <c r="D19" s="85"/>
      <c r="E19" s="340" t="s">
        <v>354</v>
      </c>
    </row>
    <row r="20" spans="2:7" x14ac:dyDescent="0.25">
      <c r="B20">
        <v>2030</v>
      </c>
      <c r="C20" s="85">
        <v>62.193219999999997</v>
      </c>
      <c r="D20" s="85"/>
      <c r="E20" s="340" t="s">
        <v>354</v>
      </c>
    </row>
    <row r="21" spans="2:7" x14ac:dyDescent="0.25">
      <c r="B21">
        <v>2031</v>
      </c>
      <c r="C21" s="85">
        <v>64.087090000000003</v>
      </c>
      <c r="D21" s="85"/>
      <c r="E21" s="340" t="s">
        <v>354</v>
      </c>
    </row>
    <row r="22" spans="2:7" x14ac:dyDescent="0.25">
      <c r="B22">
        <v>2032</v>
      </c>
      <c r="C22" s="85">
        <v>68.639750000000006</v>
      </c>
      <c r="D22" s="85"/>
      <c r="E22" s="340" t="s">
        <v>354</v>
      </c>
    </row>
    <row r="23" spans="2:7" x14ac:dyDescent="0.25">
      <c r="B23">
        <v>2033</v>
      </c>
      <c r="C23" s="85">
        <v>71.691180000000003</v>
      </c>
      <c r="D23" s="85"/>
      <c r="E23" s="340" t="s">
        <v>354</v>
      </c>
    </row>
    <row r="24" spans="2:7" x14ac:dyDescent="0.25">
      <c r="B24">
        <v>2034</v>
      </c>
      <c r="C24" s="85">
        <v>74.017319999999998</v>
      </c>
      <c r="D24" s="85"/>
      <c r="E24" s="340" t="s">
        <v>354</v>
      </c>
    </row>
    <row r="25" spans="2:7" ht="15.75" thickBot="1" x14ac:dyDescent="0.3">
      <c r="B25">
        <v>2035</v>
      </c>
      <c r="C25" s="85">
        <v>76.93956</v>
      </c>
      <c r="D25" s="85"/>
      <c r="E25" s="341" t="s">
        <v>354</v>
      </c>
    </row>
    <row r="27" spans="2:7" x14ac:dyDescent="0.25">
      <c r="B27" t="s">
        <v>296</v>
      </c>
    </row>
  </sheetData>
  <pageMargins left="0.7" right="0.7" top="0.75" bottom="0.75" header="0.3" footer="0.3"/>
  <pageSetup scale="95" orientation="landscape" r:id="rId1"/>
  <headerFooter>
    <oddHeader>&amp;RREDACTED VERSION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BE2A0141768AF4E89439EBF38DDE370" ma:contentTypeVersion="104" ma:contentTypeDescription="" ma:contentTypeScope="" ma:versionID="6d70f018867bfb572373b4b7d16e32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2016-10-07T07:00:00+00:00</OpenedDate>
    <Date1 xmlns="dc463f71-b30c-4ab2-9473-d307f9d35888">2016-10-07T07:00:00+00:00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161123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878156C-60BB-44BC-B797-983CCDBA713D}"/>
</file>

<file path=customXml/itemProps2.xml><?xml version="1.0" encoding="utf-8"?>
<ds:datastoreItem xmlns:ds="http://schemas.openxmlformats.org/officeDocument/2006/customXml" ds:itemID="{6765963B-B065-4553-88A4-92FEE2A9380D}"/>
</file>

<file path=customXml/itemProps3.xml><?xml version="1.0" encoding="utf-8"?>
<ds:datastoreItem xmlns:ds="http://schemas.openxmlformats.org/officeDocument/2006/customXml" ds:itemID="{D85E19BC-BA0D-48F5-A1A7-7BEEDD5DA53E}"/>
</file>

<file path=customXml/itemProps4.xml><?xml version="1.0" encoding="utf-8"?>
<ds:datastoreItem xmlns:ds="http://schemas.openxmlformats.org/officeDocument/2006/customXml" ds:itemID="{1E172680-CBFC-4A62-AABE-7178406ADA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</vt:i4>
      </vt:variant>
    </vt:vector>
  </HeadingPairs>
  <TitlesOfParts>
    <vt:vector size="15" baseType="lpstr">
      <vt:lpstr>REDACTED </vt:lpstr>
      <vt:lpstr>JAP-03C (R)</vt:lpstr>
      <vt:lpstr>JAP-04 (R)</vt:lpstr>
      <vt:lpstr>JAP-05 (R)</vt:lpstr>
      <vt:lpstr>Price Forecast (R)</vt:lpstr>
      <vt:lpstr>with MSFT (R)</vt:lpstr>
      <vt:lpstr>No MSFT (R)</vt:lpstr>
      <vt:lpstr>2014 PCORC Exh A-1</vt:lpstr>
      <vt:lpstr>2015 IRP Gas &amp; Power Prices (R)</vt:lpstr>
      <vt:lpstr>14PCORC Stlmt Power Costs</vt:lpstr>
      <vt:lpstr>WTD PCA Cost</vt:lpstr>
      <vt:lpstr>MSFT Load Forecast (R)</vt:lpstr>
      <vt:lpstr>'JAP-03C (R)'!Print_Area</vt:lpstr>
      <vt:lpstr>'JAP-04 (R)'!Print_Area</vt:lpstr>
      <vt:lpstr>'JAP-05 (R)'!Print_Area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 Name</cp:lastModifiedBy>
  <dcterms:modified xsi:type="dcterms:W3CDTF">2016-10-07T22:28:36Z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0x0101006E56B4D1795A2E4DB2F0B01679ED314A00DBE2A0141768AF4E89439EBF38DDE370</vt:lpwstr>
  </property>
  <property fmtid="{D5CDD505-2E9C-101B-9397-08002B2CF9AE}" pid="3" name="_docset_NoMedatataSyncRequired">
    <vt:lpwstr>False</vt:lpwstr>
  </property>
</Properties>
</file>